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U:\Desktop\"/>
    </mc:Choice>
  </mc:AlternateContent>
  <xr:revisionPtr revIDLastSave="0" documentId="13_ncr:1_{010D970C-683F-46BB-A86F-FBE5F88A850E}" xr6:coauthVersionLast="46" xr6:coauthVersionMax="46" xr10:uidLastSave="{00000000-0000-0000-0000-000000000000}"/>
  <bookViews>
    <workbookView xWindow="-120" yWindow="-120" windowWidth="29040" windowHeight="15840" xr2:uid="{00000000-000D-0000-FFFF-FFFF00000000}"/>
  </bookViews>
  <sheets>
    <sheet name="Fee Calculator" sheetId="3" r:id="rId1"/>
    <sheet name="3 meetings" sheetId="4" state="hidden" r:id="rId2"/>
    <sheet name=" Subdivision Payment " sheetId="1" r:id="rId3"/>
  </sheets>
  <definedNames>
    <definedName name="_xlnm.Print_Area" localSheetId="2">' Subdivision Payment '!$A$1:$W$32</definedName>
    <definedName name="_xlnm.Print_Area" localSheetId="1">'3 meetings'!$A$1:$E$13</definedName>
    <definedName name="_xlnm.Print_Area" localSheetId="0">'Fee Calculator'!$A$1:$J$17</definedName>
  </definedNames>
  <calcPr calcId="191029"/>
  <customWorkbookViews>
    <customWorkbookView name="Input" guid="{50F5DBDC-FB38-4F05-AAFC-F1D48C37A0C6}" includePrintSettings="0" includeHiddenRowCol="0" maximized="1" xWindow="1" yWindow="1" windowWidth="1280" windowHeight="83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 i="1" l="1"/>
  <c r="E44" i="3"/>
  <c r="D46" i="3" s="1"/>
  <c r="D10" i="1"/>
  <c r="G27" i="1"/>
  <c r="H27" i="1"/>
  <c r="I27" i="1"/>
  <c r="J27" i="1"/>
  <c r="K27" i="1"/>
  <c r="L27" i="1"/>
  <c r="M27" i="1"/>
  <c r="N27" i="1"/>
  <c r="O27" i="1"/>
  <c r="P27" i="1"/>
  <c r="Q27" i="1"/>
  <c r="R27" i="1"/>
  <c r="S27" i="1"/>
  <c r="T27" i="1"/>
  <c r="U27" i="1"/>
  <c r="V27" i="1"/>
  <c r="F27" i="1"/>
  <c r="E27" i="1"/>
  <c r="E28" i="1" s="1"/>
  <c r="D11" i="1"/>
  <c r="V11" i="1"/>
  <c r="G11" i="1"/>
  <c r="H11" i="1"/>
  <c r="I11" i="1"/>
  <c r="J11" i="1"/>
  <c r="K11" i="1"/>
  <c r="L11" i="1"/>
  <c r="M11" i="1"/>
  <c r="N11" i="1"/>
  <c r="O11" i="1"/>
  <c r="P11" i="1"/>
  <c r="Q11" i="1"/>
  <c r="R11" i="1"/>
  <c r="S11" i="1"/>
  <c r="T11" i="1"/>
  <c r="U11" i="1"/>
  <c r="F11" i="1"/>
  <c r="E11" i="1"/>
  <c r="V20" i="1"/>
  <c r="U20" i="1"/>
  <c r="T20" i="1"/>
  <c r="S20" i="1"/>
  <c r="R20" i="1"/>
  <c r="Q20" i="1"/>
  <c r="P20" i="1"/>
  <c r="O20" i="1"/>
  <c r="N20" i="1"/>
  <c r="M20" i="1"/>
  <c r="L20" i="1"/>
  <c r="K20" i="1"/>
  <c r="J20" i="1"/>
  <c r="I20" i="1"/>
  <c r="H20" i="1"/>
  <c r="G20" i="1"/>
  <c r="V7" i="1"/>
  <c r="U7" i="1"/>
  <c r="T7" i="1"/>
  <c r="S7" i="1"/>
  <c r="R7" i="1"/>
  <c r="Q7" i="1"/>
  <c r="P7" i="1"/>
  <c r="O7" i="1"/>
  <c r="N7" i="1"/>
  <c r="M7" i="1"/>
  <c r="L7" i="1"/>
  <c r="K7" i="1"/>
  <c r="J7" i="1"/>
  <c r="I7" i="1"/>
  <c r="H7" i="1"/>
  <c r="G7" i="1"/>
  <c r="C6" i="4"/>
  <c r="V17" i="1"/>
  <c r="V23" i="1"/>
  <c r="V26" i="1"/>
  <c r="U17" i="1"/>
  <c r="U23" i="1"/>
  <c r="U26" i="1"/>
  <c r="T17" i="1"/>
  <c r="T23" i="1"/>
  <c r="T26" i="1"/>
  <c r="S17" i="1"/>
  <c r="S23" i="1"/>
  <c r="S26" i="1"/>
  <c r="R17" i="1"/>
  <c r="R23" i="1"/>
  <c r="R26" i="1"/>
  <c r="Q17" i="1"/>
  <c r="Q23" i="1"/>
  <c r="Q26" i="1"/>
  <c r="P17" i="1"/>
  <c r="P23" i="1"/>
  <c r="P26" i="1"/>
  <c r="O17" i="1"/>
  <c r="O23" i="1"/>
  <c r="O26" i="1"/>
  <c r="N17" i="1"/>
  <c r="N23" i="1"/>
  <c r="N26" i="1"/>
  <c r="M17" i="1"/>
  <c r="M23" i="1"/>
  <c r="M26" i="1"/>
  <c r="L17" i="1"/>
  <c r="L23" i="1"/>
  <c r="L26" i="1"/>
  <c r="K17" i="1"/>
  <c r="K23" i="1"/>
  <c r="K26" i="1"/>
  <c r="J17" i="1"/>
  <c r="J23" i="1"/>
  <c r="J26" i="1"/>
  <c r="I17" i="1"/>
  <c r="I23" i="1"/>
  <c r="I26" i="1"/>
  <c r="H17" i="1"/>
  <c r="H23" i="1"/>
  <c r="H26" i="1"/>
  <c r="G17" i="1"/>
  <c r="G23" i="1"/>
  <c r="G26" i="1"/>
  <c r="F26" i="1"/>
  <c r="F28" i="1"/>
  <c r="E26" i="1"/>
  <c r="D28" i="1"/>
  <c r="V4" i="1"/>
  <c r="V8" i="1"/>
  <c r="V10" i="1"/>
  <c r="U4" i="1"/>
  <c r="U8" i="1"/>
  <c r="U10" i="1"/>
  <c r="T4" i="1"/>
  <c r="T8" i="1"/>
  <c r="T10" i="1"/>
  <c r="S4" i="1"/>
  <c r="S8" i="1"/>
  <c r="S10" i="1"/>
  <c r="R4" i="1"/>
  <c r="R8" i="1"/>
  <c r="R10" i="1"/>
  <c r="Q4" i="1"/>
  <c r="Q8" i="1"/>
  <c r="Q10" i="1"/>
  <c r="P4" i="1"/>
  <c r="P12" i="1" s="1"/>
  <c r="P8" i="1"/>
  <c r="P10" i="1"/>
  <c r="O4" i="1"/>
  <c r="O8" i="1"/>
  <c r="O10" i="1"/>
  <c r="N4" i="1"/>
  <c r="N8" i="1"/>
  <c r="N10" i="1"/>
  <c r="N12" i="1" s="1"/>
  <c r="M4" i="1"/>
  <c r="M8" i="1"/>
  <c r="M10" i="1"/>
  <c r="L4" i="1"/>
  <c r="L12" i="1" s="1"/>
  <c r="L8" i="1"/>
  <c r="L10" i="1"/>
  <c r="K4" i="1"/>
  <c r="K8" i="1"/>
  <c r="K10" i="1"/>
  <c r="J4" i="1"/>
  <c r="J12" i="1"/>
  <c r="J8" i="1"/>
  <c r="J10" i="1"/>
  <c r="I4" i="1"/>
  <c r="I8" i="1"/>
  <c r="I10" i="1"/>
  <c r="H4" i="1"/>
  <c r="H8" i="1"/>
  <c r="H10" i="1"/>
  <c r="G4" i="1"/>
  <c r="G8" i="1"/>
  <c r="G10" i="1"/>
  <c r="F10" i="1"/>
  <c r="F12" i="1" s="1"/>
  <c r="E10" i="1"/>
  <c r="E12" i="1"/>
  <c r="H12" i="1" l="1"/>
  <c r="H28" i="1"/>
  <c r="V12" i="1"/>
  <c r="M28" i="1"/>
  <c r="K12" i="1"/>
  <c r="I28" i="1"/>
  <c r="T12" i="1"/>
  <c r="M12" i="1"/>
  <c r="Q12" i="1"/>
  <c r="O12" i="1"/>
  <c r="K28" i="1"/>
  <c r="G12" i="1"/>
  <c r="G28" i="1"/>
  <c r="J28" i="1"/>
  <c r="R28" i="1"/>
  <c r="L28" i="1"/>
  <c r="T28" i="1"/>
  <c r="R12" i="1"/>
  <c r="U12" i="1"/>
  <c r="S12" i="1"/>
  <c r="N28" i="1"/>
  <c r="V28" i="1"/>
  <c r="D57" i="3"/>
  <c r="F57" i="3" s="1"/>
  <c r="D53" i="3"/>
  <c r="D50" i="3"/>
  <c r="E46" i="3"/>
  <c r="E55" i="3"/>
  <c r="E51" i="3"/>
  <c r="E49" i="3"/>
  <c r="D59" i="3"/>
  <c r="F59" i="3" s="1"/>
  <c r="E48" i="3"/>
  <c r="F48" i="3" s="1"/>
  <c r="D3" i="4"/>
  <c r="S28" i="1"/>
  <c r="P28" i="1"/>
  <c r="Q28" i="1"/>
  <c r="U28" i="1"/>
  <c r="I12" i="1"/>
  <c r="F55" i="3" l="1"/>
  <c r="F51" i="3"/>
  <c r="G57" i="3"/>
  <c r="D15" i="3"/>
  <c r="I15" i="3"/>
  <c r="E50" i="3"/>
  <c r="F50" i="3" s="1"/>
  <c r="E53" i="3"/>
  <c r="F53" i="3" s="1"/>
  <c r="F49" i="3"/>
  <c r="G48" i="3" s="1"/>
  <c r="G53" i="3" l="1"/>
  <c r="G50" i="3"/>
  <c r="I6" i="3"/>
  <c r="F61" i="3"/>
  <c r="I8" i="3"/>
  <c r="I11" i="3"/>
  <c r="I5" i="3"/>
  <c r="I9" i="3"/>
  <c r="I14" i="3"/>
  <c r="D6" i="3"/>
  <c r="D5" i="4"/>
  <c r="D6" i="4"/>
  <c r="D9" i="4" l="1"/>
  <c r="I12" i="3"/>
  <c r="D12" i="4"/>
  <c r="D4" i="4"/>
  <c r="D5" i="3"/>
  <c r="D9" i="3"/>
  <c r="D7" i="4"/>
  <c r="D8" i="4"/>
  <c r="D11" i="4"/>
  <c r="D12" i="1"/>
  <c r="D14" i="3"/>
  <c r="D8" i="3"/>
</calcChain>
</file>

<file path=xl/sharedStrings.xml><?xml version="1.0" encoding="utf-8"?>
<sst xmlns="http://schemas.openxmlformats.org/spreadsheetml/2006/main" count="113" uniqueCount="60">
  <si>
    <t>2 Payment Plan</t>
  </si>
  <si>
    <t>For Projects that may be decided in 2 Planning Board Review Meetings</t>
  </si>
  <si>
    <t xml:space="preserve">How many lots?    </t>
  </si>
  <si>
    <t>Concept Review Meeting</t>
  </si>
  <si>
    <r>
      <t xml:space="preserve">1st check payable to </t>
    </r>
    <r>
      <rPr>
        <i/>
        <u/>
        <sz val="10"/>
        <rFont val="Arial"/>
        <family val="2"/>
      </rPr>
      <t>Town of Clifton Park</t>
    </r>
    <r>
      <rPr>
        <sz val="10"/>
        <rFont val="Arial"/>
        <family val="2"/>
      </rPr>
      <t xml:space="preserve"> for Planning Board Review =</t>
    </r>
  </si>
  <si>
    <r>
      <t xml:space="preserve">2nd check payable to </t>
    </r>
    <r>
      <rPr>
        <u/>
        <sz val="10"/>
        <rFont val="Arial"/>
        <family val="2"/>
      </rPr>
      <t>Town of Clifton Park</t>
    </r>
    <r>
      <rPr>
        <sz val="10"/>
        <rFont val="Arial"/>
        <family val="2"/>
      </rPr>
      <t xml:space="preserve"> for Engineering Review  =</t>
    </r>
  </si>
  <si>
    <t>Preliminary Review Meeting w/ Possible Determination</t>
  </si>
  <si>
    <t>Other Fees prior to Stamping</t>
  </si>
  <si>
    <r>
      <t xml:space="preserve">GIS payable to </t>
    </r>
    <r>
      <rPr>
        <i/>
        <u/>
        <sz val="10"/>
        <rFont val="Arial"/>
        <family val="2"/>
      </rPr>
      <t xml:space="preserve">Town of Clifton Park </t>
    </r>
    <r>
      <rPr>
        <i/>
        <sz val="10"/>
        <rFont val="Arial"/>
        <family val="2"/>
      </rPr>
      <t>=</t>
    </r>
  </si>
  <si>
    <r>
      <t xml:space="preserve">Parkland payable to </t>
    </r>
    <r>
      <rPr>
        <i/>
        <u/>
        <sz val="10"/>
        <rFont val="Arial"/>
        <family val="2"/>
      </rPr>
      <t>Town of Clifton Park</t>
    </r>
    <r>
      <rPr>
        <i/>
        <sz val="10"/>
        <rFont val="Arial"/>
        <family val="2"/>
      </rPr>
      <t xml:space="preserve"> =</t>
    </r>
  </si>
  <si>
    <t>3 Payment Plan</t>
  </si>
  <si>
    <t>For Projects that may be decided in 3 Planning Board Review Meetings</t>
  </si>
  <si>
    <r>
      <t xml:space="preserve">2nd check for Engineering Review payable to </t>
    </r>
    <r>
      <rPr>
        <i/>
        <u/>
        <sz val="10"/>
        <rFont val="Arial"/>
        <family val="2"/>
      </rPr>
      <t>Town of Clifton Park</t>
    </r>
    <r>
      <rPr>
        <sz val="10"/>
        <rFont val="Arial"/>
        <family val="2"/>
      </rPr>
      <t xml:space="preserve"> =</t>
    </r>
  </si>
  <si>
    <t>Preliminary Review Meeting</t>
  </si>
  <si>
    <t>Final Review Meeting</t>
  </si>
  <si>
    <t>2nd check payable to Town of Clifton Park for Engineering Review  =</t>
  </si>
  <si>
    <t>* The Town collects the fees prior to the Engineer beginning the review process. The Town Engineer always bills the Town, not the applicant. The engineer will determine if additional monies are required and will estimate fees for additional submissions. The Planning Department will notify the applicant and request additional payment.</t>
  </si>
  <si>
    <t>Project</t>
  </si>
  <si>
    <t xml:space="preserve"># of Lots:  </t>
  </si>
  <si>
    <t>Total Anticipated Fees</t>
  </si>
  <si>
    <t>2-4 lots</t>
  </si>
  <si>
    <t>5 lots or more</t>
  </si>
  <si>
    <t>Subdivision Review</t>
  </si>
  <si>
    <t>Conceptual Review</t>
  </si>
  <si>
    <t>-</t>
  </si>
  <si>
    <t>$50/first 4 lots + $15/each lot over 4</t>
  </si>
  <si>
    <t>Preliminary Review</t>
  </si>
  <si>
    <t>$250/first 4 lots + $30/each lot over 4</t>
  </si>
  <si>
    <t>Final Review</t>
  </si>
  <si>
    <t>GIS Processing</t>
  </si>
  <si>
    <t>$15/ new lot</t>
  </si>
  <si>
    <t>Parkland</t>
  </si>
  <si>
    <t>Total estimated Fees:</t>
  </si>
  <si>
    <t>* Depending on location of lot being subdivided, additional mitigation fees may be required by the Planning Board.  Engineering is only an estimate.  Applicant will be notified if additional monies are needed.</t>
  </si>
  <si>
    <t>For Projects that will take 3 or more Planning Board Review Meetings</t>
  </si>
  <si>
    <r>
      <t xml:space="preserve">2nd check payable to </t>
    </r>
    <r>
      <rPr>
        <i/>
        <u/>
        <sz val="10"/>
        <rFont val="Arial"/>
        <family val="2"/>
      </rPr>
      <t>Town of Clifton Park</t>
    </r>
    <r>
      <rPr>
        <sz val="10"/>
        <rFont val="Arial"/>
        <family val="2"/>
      </rPr>
      <t xml:space="preserve"> for Engineering Review  =</t>
    </r>
  </si>
  <si>
    <t>For Projects that may be decided in 2 Planning Board Review Meetings.  At the discretion of the Planning Board and the Planning staff, some projects MAY be considered eligible for approval after the 2nd review meeting.</t>
  </si>
  <si>
    <t>***Please note per the Town Code there is an $1,250.00 Parkland Fee Owed at the time of final stamping for each new lot created.***</t>
  </si>
  <si>
    <t>2 Meeting Plan</t>
  </si>
  <si>
    <t>3 Meeting Plan</t>
  </si>
  <si>
    <r>
      <t xml:space="preserve">Estimated </t>
    </r>
    <r>
      <rPr>
        <sz val="12"/>
        <rFont val="Arial"/>
        <family val="2"/>
      </rPr>
      <t>Subtotal</t>
    </r>
  </si>
  <si>
    <t>$300/first 4 lots + $30/each lot over 4</t>
  </si>
  <si>
    <t>$1250/ new lot -OR- land in lieu of (as determined by Planning Board</t>
  </si>
  <si>
    <t>Please Call Planning</t>
  </si>
  <si>
    <t>&gt;20</t>
  </si>
  <si>
    <t>Additional fees may be charged including but not limited to: SEQR Review, GEIS Study areas, other Impact fees, Clifton Park Water Authority, Open Space Incentive Zoning</t>
  </si>
  <si>
    <t>SCHEDULE OF FEES 2015</t>
  </si>
  <si>
    <t>If you are requesting possible determination at 2nd Meeting:</t>
  </si>
  <si>
    <t>If you are requesting possible determination at 3rd Meeting or later:</t>
  </si>
  <si>
    <t>Final Review Meeting w/ Possible Determination</t>
  </si>
  <si>
    <t xml:space="preserve">Proposed # of lots:    </t>
  </si>
  <si>
    <t>Calculations</t>
  </si>
  <si>
    <t>TBD</t>
  </si>
  <si>
    <t>Town of Clifton Park Subdivision Review Calculator</t>
  </si>
  <si>
    <r>
      <rPr>
        <b/>
        <sz val="14"/>
        <rFont val="Arial"/>
        <family val="2"/>
      </rPr>
      <t>1st check</t>
    </r>
    <r>
      <rPr>
        <sz val="14"/>
        <rFont val="Arial"/>
        <family val="2"/>
      </rPr>
      <t xml:space="preserve"> payable to </t>
    </r>
    <r>
      <rPr>
        <i/>
        <u/>
        <sz val="14"/>
        <rFont val="Arial"/>
        <family val="2"/>
      </rPr>
      <t>Town of Clifton Park</t>
    </r>
    <r>
      <rPr>
        <sz val="14"/>
        <rFont val="Arial"/>
        <family val="2"/>
      </rPr>
      <t xml:space="preserve"> for Planning Board Review =</t>
    </r>
  </si>
  <si>
    <r>
      <rPr>
        <b/>
        <sz val="14"/>
        <rFont val="Arial"/>
        <family val="2"/>
      </rPr>
      <t>2nd check</t>
    </r>
    <r>
      <rPr>
        <sz val="14"/>
        <rFont val="Arial"/>
        <family val="2"/>
      </rPr>
      <t xml:space="preserve"> for Engineering Review payable to </t>
    </r>
    <r>
      <rPr>
        <i/>
        <u/>
        <sz val="14"/>
        <rFont val="Arial"/>
        <family val="2"/>
      </rPr>
      <t>Town of Clifton Park</t>
    </r>
    <r>
      <rPr>
        <sz val="14"/>
        <rFont val="Arial"/>
        <family val="2"/>
      </rPr>
      <t xml:space="preserve"> =</t>
    </r>
  </si>
  <si>
    <r>
      <t xml:space="preserve">GIS payable to </t>
    </r>
    <r>
      <rPr>
        <i/>
        <u/>
        <sz val="14"/>
        <rFont val="Arial"/>
        <family val="2"/>
      </rPr>
      <t xml:space="preserve">Town of Clifton Park </t>
    </r>
    <r>
      <rPr>
        <i/>
        <sz val="14"/>
        <rFont val="Arial"/>
        <family val="2"/>
      </rPr>
      <t>=</t>
    </r>
  </si>
  <si>
    <r>
      <t xml:space="preserve">Parkland payable to </t>
    </r>
    <r>
      <rPr>
        <i/>
        <u/>
        <sz val="14"/>
        <rFont val="Arial"/>
        <family val="2"/>
      </rPr>
      <t>Town of Clifton Park</t>
    </r>
    <r>
      <rPr>
        <i/>
        <sz val="14"/>
        <rFont val="Arial"/>
        <family val="2"/>
      </rPr>
      <t xml:space="preserve"> =</t>
    </r>
  </si>
  <si>
    <r>
      <t xml:space="preserve">       </t>
    </r>
    <r>
      <rPr>
        <b/>
        <u/>
        <sz val="12"/>
        <color indexed="8"/>
        <rFont val="Times New Roman"/>
        <family val="1"/>
      </rPr>
      <t>Engineering review fee:</t>
    </r>
    <r>
      <rPr>
        <b/>
        <sz val="12"/>
        <color indexed="8"/>
        <rFont val="Times New Roman"/>
        <family val="1"/>
      </rPr>
      <t xml:space="preserve"> $750* (0-4 lots); $1,000 (5 lots or more) </t>
    </r>
    <r>
      <rPr>
        <b/>
        <i/>
        <sz val="12"/>
        <rFont val="Times New Roman"/>
        <family val="1"/>
      </rPr>
      <t>(estimate until Invoiced)</t>
    </r>
  </si>
  <si>
    <r>
      <t xml:space="preserve">       </t>
    </r>
    <r>
      <rPr>
        <b/>
        <u/>
        <sz val="12"/>
        <color indexed="8"/>
        <rFont val="Times New Roman"/>
        <family val="1"/>
      </rPr>
      <t>Engineering review fee:</t>
    </r>
    <r>
      <rPr>
        <b/>
        <sz val="12"/>
        <color indexed="8"/>
        <rFont val="Times New Roman"/>
        <family val="1"/>
      </rPr>
      <t xml:space="preserve"> $750 /first 4 lots; + $100/each additional lot </t>
    </r>
    <r>
      <rPr>
        <b/>
        <i/>
        <sz val="12"/>
        <rFont val="Times New Roman"/>
        <family val="1"/>
      </rPr>
      <t>(estimate until Invoiced)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</si>
</sst>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9" x14ac:knownFonts="1">
    <font>
      <sz val="10"/>
      <name val="Arial"/>
    </font>
    <font>
      <sz val="10"/>
      <name val="Arial"/>
      <family val="2"/>
    </font>
    <font>
      <sz val="10"/>
      <name val="Arial"/>
      <family val="2"/>
    </font>
    <font>
      <sz val="9"/>
      <name val="Arial"/>
      <family val="2"/>
    </font>
    <font>
      <u/>
      <sz val="16"/>
      <name val="Arial"/>
      <family val="2"/>
    </font>
    <font>
      <sz val="14"/>
      <name val="Arial"/>
      <family val="2"/>
    </font>
    <font>
      <b/>
      <sz val="12"/>
      <name val="Times New Roman"/>
      <family val="1"/>
    </font>
    <font>
      <i/>
      <u/>
      <sz val="10"/>
      <name val="Arial"/>
      <family val="2"/>
    </font>
    <font>
      <sz val="9"/>
      <name val="Times New Roman"/>
      <family val="1"/>
    </font>
    <font>
      <u/>
      <sz val="10"/>
      <name val="Arial"/>
      <family val="2"/>
    </font>
    <font>
      <sz val="8"/>
      <name val="Arial"/>
      <family val="2"/>
    </font>
    <font>
      <i/>
      <sz val="10"/>
      <name val="Arial"/>
      <family val="2"/>
    </font>
    <font>
      <b/>
      <sz val="12"/>
      <name val="Arial"/>
      <family val="2"/>
    </font>
    <font>
      <sz val="12"/>
      <name val="Arial"/>
      <family val="2"/>
    </font>
    <font>
      <sz val="12"/>
      <name val="Times New Roman"/>
      <family val="1"/>
    </font>
    <font>
      <b/>
      <sz val="14"/>
      <name val="Times New Roman"/>
      <family val="1"/>
    </font>
    <font>
      <b/>
      <sz val="12"/>
      <color indexed="8"/>
      <name val="Times New Roman"/>
      <family val="1"/>
    </font>
    <font>
      <b/>
      <u/>
      <sz val="12"/>
      <color indexed="8"/>
      <name val="Times New Roman"/>
      <family val="1"/>
    </font>
    <font>
      <sz val="12"/>
      <color indexed="9"/>
      <name val="Times New Roman"/>
      <family val="1"/>
    </font>
    <font>
      <sz val="14"/>
      <name val="Times New Roman"/>
      <family val="1"/>
    </font>
    <font>
      <b/>
      <i/>
      <sz val="12"/>
      <name val="Times New Roman"/>
      <family val="1"/>
    </font>
    <font>
      <sz val="16"/>
      <name val="Arial"/>
      <family val="2"/>
    </font>
    <font>
      <b/>
      <sz val="16"/>
      <name val="Arial"/>
      <family val="2"/>
    </font>
    <font>
      <sz val="10"/>
      <name val="Times New Roman"/>
      <family val="1"/>
    </font>
    <font>
      <b/>
      <sz val="18"/>
      <name val="Arial"/>
      <family val="2"/>
    </font>
    <font>
      <b/>
      <sz val="14"/>
      <name val="Arial"/>
      <family val="2"/>
    </font>
    <font>
      <i/>
      <u/>
      <sz val="14"/>
      <name val="Arial"/>
      <family val="2"/>
    </font>
    <font>
      <i/>
      <sz val="14"/>
      <name val="Arial"/>
      <family val="2"/>
    </font>
    <font>
      <b/>
      <sz val="26"/>
      <name val="Arial"/>
      <family val="2"/>
    </font>
  </fonts>
  <fills count="13">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68">
    <border>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bottom style="double">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double">
        <color indexed="64"/>
      </right>
      <top style="thin">
        <color indexed="8"/>
      </top>
      <bottom/>
      <diagonal/>
    </border>
    <border>
      <left style="thin">
        <color indexed="64"/>
      </left>
      <right style="double">
        <color indexed="64"/>
      </right>
      <top/>
      <bottom/>
      <diagonal/>
    </border>
    <border>
      <left style="thin">
        <color indexed="64"/>
      </left>
      <right style="double">
        <color indexed="64"/>
      </right>
      <top/>
      <bottom style="thin">
        <color indexed="8"/>
      </bottom>
      <diagonal/>
    </border>
    <border>
      <left style="thin">
        <color indexed="64"/>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8"/>
      </bottom>
      <diagonal/>
    </border>
    <border>
      <left/>
      <right style="thin">
        <color indexed="64"/>
      </right>
      <top style="double">
        <color indexed="64"/>
      </top>
      <bottom/>
      <diagonal/>
    </border>
    <border>
      <left/>
      <right style="thin">
        <color indexed="64"/>
      </right>
      <top/>
      <bottom style="thin">
        <color indexed="8"/>
      </bottom>
      <diagonal/>
    </border>
    <border>
      <left style="thin">
        <color indexed="64"/>
      </left>
      <right style="double">
        <color indexed="64"/>
      </right>
      <top style="double">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double">
        <color indexed="64"/>
      </left>
      <right/>
      <top style="thin">
        <color indexed="8"/>
      </top>
      <bottom/>
      <diagonal/>
    </border>
    <border>
      <left/>
      <right style="thin">
        <color indexed="64"/>
      </right>
      <top style="thin">
        <color indexed="8"/>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8"/>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8"/>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diagonal/>
    </border>
    <border>
      <left/>
      <right/>
      <top style="double">
        <color indexed="64"/>
      </top>
      <bottom style="double">
        <color indexed="64"/>
      </bottom>
      <diagonal/>
    </border>
    <border>
      <left/>
      <right style="double">
        <color indexed="64"/>
      </right>
      <top/>
      <bottom/>
      <diagonal/>
    </border>
    <border>
      <left style="double">
        <color indexed="64"/>
      </left>
      <right style="thin">
        <color indexed="64"/>
      </right>
      <top/>
      <bottom style="double">
        <color indexed="64"/>
      </bottom>
      <diagonal/>
    </border>
    <border>
      <left/>
      <right style="double">
        <color indexed="64"/>
      </right>
      <top style="thin">
        <color indexed="64"/>
      </top>
      <bottom style="thin">
        <color indexed="64"/>
      </bottom>
      <diagonal/>
    </border>
    <border>
      <left style="thick">
        <color theme="6" tint="-0.24994659260841701"/>
      </left>
      <right style="thick">
        <color theme="6" tint="-0.24994659260841701"/>
      </right>
      <top style="thick">
        <color theme="6" tint="-0.24994659260841701"/>
      </top>
      <bottom style="thick">
        <color theme="6" tint="-0.24994659260841701"/>
      </bottom>
      <diagonal/>
    </border>
  </borders>
  <cellStyleXfs count="2">
    <xf numFmtId="0" fontId="0" fillId="0" borderId="0"/>
    <xf numFmtId="44" fontId="2" fillId="0" borderId="0" applyFont="0" applyFill="0" applyBorder="0" applyAlignment="0" applyProtection="0"/>
  </cellStyleXfs>
  <cellXfs count="238">
    <xf numFmtId="0" fontId="0" fillId="0" borderId="0" xfId="0"/>
    <xf numFmtId="44" fontId="3" fillId="0" borderId="0" xfId="1" applyFont="1" applyAlignment="1">
      <alignment horizontal="right"/>
    </xf>
    <xf numFmtId="44" fontId="3" fillId="0" borderId="0" xfId="1" applyFont="1"/>
    <xf numFmtId="0" fontId="3" fillId="0" borderId="0" xfId="1" applyNumberFormat="1" applyFont="1"/>
    <xf numFmtId="0" fontId="0" fillId="0" borderId="0" xfId="1" applyNumberFormat="1" applyFont="1" applyAlignment="1"/>
    <xf numFmtId="0" fontId="0" fillId="0" borderId="0" xfId="1" applyNumberFormat="1" applyFont="1"/>
    <xf numFmtId="0" fontId="3" fillId="0" borderId="0" xfId="1" applyNumberFormat="1" applyFont="1" applyBorder="1"/>
    <xf numFmtId="0" fontId="5" fillId="0" borderId="0" xfId="0" applyFont="1" applyAlignment="1">
      <alignment horizontal="right"/>
    </xf>
    <xf numFmtId="164" fontId="8" fillId="0" borderId="1" xfId="1" applyNumberFormat="1" applyFont="1" applyBorder="1"/>
    <xf numFmtId="164" fontId="8" fillId="0" borderId="3" xfId="1" applyNumberFormat="1" applyFont="1" applyBorder="1"/>
    <xf numFmtId="0" fontId="0" fillId="3" borderId="5" xfId="0" applyFill="1" applyBorder="1" applyAlignment="1">
      <alignment wrapText="1"/>
    </xf>
    <xf numFmtId="164" fontId="8" fillId="3" borderId="5" xfId="1" applyNumberFormat="1" applyFont="1" applyFill="1" applyBorder="1" applyAlignment="1">
      <alignment horizontal="right"/>
    </xf>
    <xf numFmtId="164" fontId="8" fillId="0" borderId="5" xfId="1" applyNumberFormat="1" applyFont="1" applyBorder="1"/>
    <xf numFmtId="164" fontId="8" fillId="3" borderId="5" xfId="1" applyNumberFormat="1" applyFont="1" applyFill="1" applyBorder="1"/>
    <xf numFmtId="164" fontId="8" fillId="3" borderId="6" xfId="1" applyNumberFormat="1" applyFont="1" applyFill="1" applyBorder="1"/>
    <xf numFmtId="0" fontId="0" fillId="3" borderId="3" xfId="0" applyFill="1" applyBorder="1" applyAlignment="1">
      <alignment wrapText="1"/>
    </xf>
    <xf numFmtId="164" fontId="8" fillId="3" borderId="3" xfId="1" applyNumberFormat="1" applyFont="1" applyFill="1" applyBorder="1" applyAlignment="1">
      <alignment horizontal="right"/>
    </xf>
    <xf numFmtId="164" fontId="8" fillId="3" borderId="3" xfId="1" applyNumberFormat="1" applyFont="1" applyFill="1" applyBorder="1"/>
    <xf numFmtId="0" fontId="0" fillId="0" borderId="7" xfId="0" applyBorder="1" applyAlignment="1">
      <alignment horizontal="center" vertical="center" wrapText="1"/>
    </xf>
    <xf numFmtId="0" fontId="0" fillId="0" borderId="8" xfId="0" applyBorder="1" applyAlignment="1">
      <alignment wrapText="1"/>
    </xf>
    <xf numFmtId="164" fontId="8" fillId="0" borderId="8" xfId="1" applyNumberFormat="1" applyFont="1" applyBorder="1" applyAlignment="1">
      <alignment horizontal="right"/>
    </xf>
    <xf numFmtId="164" fontId="8" fillId="0" borderId="8" xfId="1" applyNumberFormat="1" applyFont="1" applyBorder="1"/>
    <xf numFmtId="0" fontId="0" fillId="4" borderId="1" xfId="0" applyFill="1" applyBorder="1" applyAlignment="1">
      <alignment wrapText="1"/>
    </xf>
    <xf numFmtId="164" fontId="8" fillId="4" borderId="1" xfId="1" applyNumberFormat="1" applyFont="1" applyFill="1" applyBorder="1" applyAlignment="1">
      <alignment horizontal="right"/>
    </xf>
    <xf numFmtId="164" fontId="8" fillId="4" borderId="1" xfId="1" applyNumberFormat="1" applyFont="1" applyFill="1" applyBorder="1"/>
    <xf numFmtId="0" fontId="0" fillId="4" borderId="3" xfId="0" applyFill="1" applyBorder="1" applyAlignment="1">
      <alignment wrapText="1"/>
    </xf>
    <xf numFmtId="164" fontId="8" fillId="4" borderId="3" xfId="1" applyNumberFormat="1" applyFont="1" applyFill="1" applyBorder="1" applyAlignment="1">
      <alignment horizontal="right"/>
    </xf>
    <xf numFmtId="164" fontId="8" fillId="4" borderId="3" xfId="1" applyNumberFormat="1" applyFont="1" applyFill="1" applyBorder="1"/>
    <xf numFmtId="164" fontId="8" fillId="4" borderId="4" xfId="1" applyNumberFormat="1" applyFont="1" applyFill="1" applyBorder="1"/>
    <xf numFmtId="0" fontId="12" fillId="0" borderId="0" xfId="0" applyFont="1"/>
    <xf numFmtId="164" fontId="3" fillId="0" borderId="0" xfId="1" applyNumberFormat="1" applyFont="1" applyAlignment="1">
      <alignment horizontal="right"/>
    </xf>
    <xf numFmtId="0" fontId="3" fillId="0" borderId="0" xfId="1" applyNumberFormat="1" applyFont="1" applyAlignment="1">
      <alignment horizontal="right"/>
    </xf>
    <xf numFmtId="0" fontId="0" fillId="5" borderId="5" xfId="0" applyFill="1" applyBorder="1" applyAlignment="1">
      <alignment wrapText="1"/>
    </xf>
    <xf numFmtId="164" fontId="8" fillId="5" borderId="5" xfId="1" applyNumberFormat="1" applyFont="1" applyFill="1" applyBorder="1" applyAlignment="1">
      <alignment horizontal="right"/>
    </xf>
    <xf numFmtId="164" fontId="8" fillId="5" borderId="5" xfId="1" applyNumberFormat="1" applyFont="1" applyFill="1" applyBorder="1"/>
    <xf numFmtId="0" fontId="0" fillId="6" borderId="0" xfId="0" applyFill="1"/>
    <xf numFmtId="0" fontId="5" fillId="6" borderId="0" xfId="0" applyFont="1" applyFill="1" applyAlignment="1">
      <alignment horizontal="right"/>
    </xf>
    <xf numFmtId="0" fontId="0" fillId="2" borderId="12" xfId="0" applyFill="1" applyBorder="1" applyAlignment="1">
      <alignment wrapText="1"/>
    </xf>
    <xf numFmtId="44" fontId="12" fillId="2" borderId="21" xfId="1" applyFont="1" applyFill="1" applyBorder="1"/>
    <xf numFmtId="0" fontId="0" fillId="2" borderId="5" xfId="0" applyFill="1" applyBorder="1" applyAlignment="1">
      <alignment wrapText="1"/>
    </xf>
    <xf numFmtId="44" fontId="12" fillId="2" borderId="22" xfId="1" applyFont="1" applyFill="1" applyBorder="1"/>
    <xf numFmtId="44" fontId="12" fillId="3" borderId="22" xfId="1" applyFont="1" applyFill="1" applyBorder="1"/>
    <xf numFmtId="0" fontId="0" fillId="3" borderId="19" xfId="0" applyFill="1" applyBorder="1" applyAlignment="1">
      <alignment wrapText="1"/>
    </xf>
    <xf numFmtId="44" fontId="12" fillId="3" borderId="23" xfId="1" applyFont="1" applyFill="1" applyBorder="1"/>
    <xf numFmtId="0" fontId="0" fillId="4" borderId="12" xfId="0" applyFill="1" applyBorder="1" applyAlignment="1">
      <alignment wrapText="1"/>
    </xf>
    <xf numFmtId="44" fontId="12" fillId="4" borderId="21" xfId="1" applyFont="1" applyFill="1" applyBorder="1"/>
    <xf numFmtId="0" fontId="0" fillId="4" borderId="19" xfId="0" applyFill="1" applyBorder="1" applyAlignment="1">
      <alignment wrapText="1"/>
    </xf>
    <xf numFmtId="44" fontId="12" fillId="4" borderId="23" xfId="1" applyFont="1" applyFill="1" applyBorder="1"/>
    <xf numFmtId="44" fontId="12" fillId="5" borderId="22" xfId="1" applyFont="1" applyFill="1" applyBorder="1"/>
    <xf numFmtId="0" fontId="22" fillId="0" borderId="0" xfId="1" applyNumberFormat="1" applyFont="1"/>
    <xf numFmtId="0" fontId="22" fillId="0" borderId="0" xfId="1" applyNumberFormat="1" applyFont="1" applyBorder="1"/>
    <xf numFmtId="164" fontId="8" fillId="2" borderId="24" xfId="1" applyNumberFormat="1" applyFont="1" applyFill="1" applyBorder="1"/>
    <xf numFmtId="164" fontId="8" fillId="3" borderId="15" xfId="1" applyNumberFormat="1" applyFont="1" applyFill="1" applyBorder="1"/>
    <xf numFmtId="164" fontId="8" fillId="0" borderId="0" xfId="1" applyNumberFormat="1" applyFont="1" applyBorder="1"/>
    <xf numFmtId="164" fontId="8" fillId="4" borderId="24" xfId="1" applyNumberFormat="1" applyFont="1" applyFill="1" applyBorder="1"/>
    <xf numFmtId="164" fontId="8" fillId="4" borderId="25" xfId="1" applyNumberFormat="1" applyFont="1" applyFill="1" applyBorder="1"/>
    <xf numFmtId="3" fontId="6" fillId="0" borderId="0" xfId="1" applyNumberFormat="1" applyFont="1" applyAlignment="1">
      <alignment horizontal="center" wrapText="1"/>
    </xf>
    <xf numFmtId="164" fontId="8" fillId="5" borderId="15" xfId="1" applyNumberFormat="1" applyFont="1" applyFill="1" applyBorder="1"/>
    <xf numFmtId="164" fontId="8" fillId="0" borderId="0" xfId="1" applyNumberFormat="1" applyFont="1" applyBorder="1" applyAlignment="1">
      <alignment vertical="center" wrapText="1"/>
    </xf>
    <xf numFmtId="0" fontId="0" fillId="0" borderId="0" xfId="0" applyBorder="1"/>
    <xf numFmtId="0" fontId="0" fillId="7" borderId="0" xfId="0" applyFill="1"/>
    <xf numFmtId="164" fontId="8" fillId="2" borderId="0" xfId="1" applyNumberFormat="1" applyFont="1" applyFill="1" applyBorder="1"/>
    <xf numFmtId="0" fontId="0" fillId="5" borderId="8" xfId="0" applyFill="1" applyBorder="1" applyAlignment="1">
      <alignment wrapText="1"/>
    </xf>
    <xf numFmtId="164" fontId="8" fillId="5" borderId="8" xfId="1" applyNumberFormat="1" applyFont="1" applyFill="1" applyBorder="1" applyAlignment="1">
      <alignment horizontal="right"/>
    </xf>
    <xf numFmtId="164" fontId="8" fillId="5" borderId="8" xfId="1" applyNumberFormat="1" applyFont="1" applyFill="1" applyBorder="1"/>
    <xf numFmtId="0" fontId="0" fillId="7" borderId="56" xfId="0" applyFill="1" applyBorder="1" applyAlignment="1">
      <alignment horizontal="center" vertical="center" wrapText="1"/>
    </xf>
    <xf numFmtId="0" fontId="0" fillId="7" borderId="57" xfId="0" applyFill="1" applyBorder="1" applyAlignment="1">
      <alignment wrapText="1"/>
    </xf>
    <xf numFmtId="164" fontId="8" fillId="7" borderId="57" xfId="1" applyNumberFormat="1" applyFont="1" applyFill="1" applyBorder="1" applyAlignment="1">
      <alignment horizontal="right"/>
    </xf>
    <xf numFmtId="164" fontId="8" fillId="7" borderId="57" xfId="1" applyNumberFormat="1" applyFont="1" applyFill="1" applyBorder="1"/>
    <xf numFmtId="164" fontId="8" fillId="7" borderId="58" xfId="1" applyNumberFormat="1" applyFont="1" applyFill="1" applyBorder="1"/>
    <xf numFmtId="0" fontId="0" fillId="3" borderId="8" xfId="0" applyFill="1" applyBorder="1" applyAlignment="1">
      <alignment wrapText="1"/>
    </xf>
    <xf numFmtId="164" fontId="8" fillId="3" borderId="8" xfId="1" applyNumberFormat="1" applyFont="1" applyFill="1" applyBorder="1" applyAlignment="1">
      <alignment horizontal="right"/>
    </xf>
    <xf numFmtId="164" fontId="8" fillId="3" borderId="8" xfId="1" applyNumberFormat="1" applyFont="1" applyFill="1" applyBorder="1"/>
    <xf numFmtId="164" fontId="8" fillId="3" borderId="26" xfId="1" applyNumberFormat="1" applyFont="1" applyFill="1" applyBorder="1"/>
    <xf numFmtId="0" fontId="0" fillId="4" borderId="5" xfId="0" applyFill="1" applyBorder="1" applyAlignment="1">
      <alignment wrapText="1"/>
    </xf>
    <xf numFmtId="164" fontId="8" fillId="4" borderId="5" xfId="1" applyNumberFormat="1" applyFont="1" applyFill="1" applyBorder="1"/>
    <xf numFmtId="164" fontId="8" fillId="4" borderId="6" xfId="1" applyNumberFormat="1" applyFont="1" applyFill="1" applyBorder="1"/>
    <xf numFmtId="0" fontId="0" fillId="0" borderId="56" xfId="0" applyBorder="1" applyAlignment="1">
      <alignment horizontal="center" vertical="center" wrapText="1"/>
    </xf>
    <xf numFmtId="0" fontId="0" fillId="0" borderId="60" xfId="0" applyBorder="1" applyAlignment="1">
      <alignment wrapText="1"/>
    </xf>
    <xf numFmtId="164" fontId="8" fillId="0" borderId="60" xfId="1" applyNumberFormat="1" applyFont="1" applyBorder="1" applyAlignment="1">
      <alignment horizontal="right"/>
    </xf>
    <xf numFmtId="164" fontId="8" fillId="0" borderId="60" xfId="1" applyNumberFormat="1" applyFont="1" applyBorder="1"/>
    <xf numFmtId="164" fontId="8" fillId="0" borderId="61" xfId="1" applyNumberFormat="1" applyFont="1" applyBorder="1"/>
    <xf numFmtId="0" fontId="0" fillId="7" borderId="60" xfId="0" applyFill="1" applyBorder="1" applyAlignment="1">
      <alignment wrapText="1"/>
    </xf>
    <xf numFmtId="164" fontId="8" fillId="7" borderId="60" xfId="1" applyNumberFormat="1" applyFont="1" applyFill="1" applyBorder="1" applyAlignment="1">
      <alignment horizontal="right"/>
    </xf>
    <xf numFmtId="164" fontId="8" fillId="7" borderId="60" xfId="1" applyNumberFormat="1" applyFont="1" applyFill="1" applyBorder="1"/>
    <xf numFmtId="164" fontId="8" fillId="7" borderId="61" xfId="1" applyNumberFormat="1" applyFont="1" applyFill="1" applyBorder="1"/>
    <xf numFmtId="0" fontId="6" fillId="0" borderId="0" xfId="1" applyNumberFormat="1" applyFont="1" applyAlignment="1">
      <alignment horizontal="center"/>
    </xf>
    <xf numFmtId="0" fontId="0" fillId="8" borderId="1" xfId="0" applyFill="1" applyBorder="1" applyAlignment="1">
      <alignment wrapText="1"/>
    </xf>
    <xf numFmtId="164" fontId="8" fillId="8" borderId="1" xfId="1" applyNumberFormat="1" applyFont="1" applyFill="1" applyBorder="1" applyAlignment="1">
      <alignment horizontal="right"/>
    </xf>
    <xf numFmtId="0" fontId="0" fillId="8" borderId="8" xfId="0" applyFill="1" applyBorder="1" applyAlignment="1">
      <alignment wrapText="1"/>
    </xf>
    <xf numFmtId="164" fontId="8" fillId="8" borderId="8" xfId="1" applyNumberFormat="1" applyFont="1" applyFill="1" applyBorder="1" applyAlignment="1">
      <alignment horizontal="right"/>
    </xf>
    <xf numFmtId="164" fontId="8" fillId="8" borderId="1" xfId="1" applyNumberFormat="1" applyFont="1" applyFill="1" applyBorder="1"/>
    <xf numFmtId="164" fontId="8" fillId="8" borderId="8" xfId="1" applyNumberFormat="1" applyFont="1" applyFill="1" applyBorder="1"/>
    <xf numFmtId="164" fontId="8" fillId="8" borderId="2" xfId="1" applyNumberFormat="1" applyFont="1" applyFill="1" applyBorder="1"/>
    <xf numFmtId="164" fontId="8" fillId="8" borderId="26" xfId="1" applyNumberFormat="1" applyFont="1" applyFill="1" applyBorder="1"/>
    <xf numFmtId="0" fontId="5" fillId="0" borderId="0" xfId="0" applyFont="1" applyAlignment="1">
      <alignment horizontal="center"/>
    </xf>
    <xf numFmtId="0" fontId="5" fillId="9" borderId="12" xfId="0" applyFont="1" applyFill="1" applyBorder="1" applyAlignment="1" applyProtection="1">
      <alignment vertical="center" wrapText="1"/>
    </xf>
    <xf numFmtId="44" fontId="12" fillId="9" borderId="21" xfId="1" applyFont="1" applyFill="1" applyBorder="1" applyAlignment="1" applyProtection="1">
      <alignment vertical="center"/>
    </xf>
    <xf numFmtId="0" fontId="5" fillId="9" borderId="19" xfId="0" applyFont="1" applyFill="1" applyBorder="1" applyAlignment="1" applyProtection="1">
      <alignment vertical="center" wrapText="1"/>
    </xf>
    <xf numFmtId="44" fontId="12" fillId="9" borderId="23" xfId="1" applyFont="1" applyFill="1" applyBorder="1" applyAlignment="1" applyProtection="1">
      <alignment vertical="center"/>
    </xf>
    <xf numFmtId="0" fontId="5" fillId="10" borderId="12" xfId="0" applyFont="1" applyFill="1" applyBorder="1" applyAlignment="1" applyProtection="1">
      <alignment vertical="center" wrapText="1"/>
    </xf>
    <xf numFmtId="44" fontId="12" fillId="10" borderId="21" xfId="1" applyFont="1" applyFill="1" applyBorder="1" applyAlignment="1" applyProtection="1">
      <alignment horizontal="center" vertical="center"/>
    </xf>
    <xf numFmtId="0" fontId="5" fillId="10" borderId="8" xfId="0" applyFont="1" applyFill="1" applyBorder="1" applyAlignment="1" applyProtection="1">
      <alignment vertical="center" wrapText="1"/>
    </xf>
    <xf numFmtId="44" fontId="12" fillId="10" borderId="64" xfId="1" applyFont="1" applyFill="1" applyBorder="1" applyAlignment="1" applyProtection="1">
      <alignment vertical="center"/>
    </xf>
    <xf numFmtId="0" fontId="5" fillId="11" borderId="5" xfId="0" applyFont="1" applyFill="1" applyBorder="1" applyAlignment="1" applyProtection="1">
      <alignment vertical="center" wrapText="1"/>
    </xf>
    <xf numFmtId="44" fontId="12" fillId="11" borderId="22" xfId="1" applyFont="1" applyFill="1" applyBorder="1" applyAlignment="1" applyProtection="1">
      <alignment vertical="center"/>
    </xf>
    <xf numFmtId="0" fontId="5" fillId="11" borderId="19" xfId="0" applyFont="1" applyFill="1" applyBorder="1" applyAlignment="1" applyProtection="1">
      <alignment vertical="center" wrapText="1"/>
    </xf>
    <xf numFmtId="44" fontId="12" fillId="11" borderId="23" xfId="1" applyFont="1" applyFill="1" applyBorder="1" applyAlignment="1" applyProtection="1">
      <alignment vertical="center"/>
    </xf>
    <xf numFmtId="0" fontId="5" fillId="11" borderId="12" xfId="0" applyFont="1" applyFill="1" applyBorder="1" applyAlignment="1" applyProtection="1">
      <alignment vertical="center" wrapText="1"/>
    </xf>
    <xf numFmtId="44" fontId="12" fillId="11" borderId="21" xfId="1" applyFont="1" applyFill="1" applyBorder="1" applyAlignment="1" applyProtection="1">
      <alignment vertical="center"/>
    </xf>
    <xf numFmtId="0" fontId="5" fillId="12" borderId="12" xfId="0" applyFont="1" applyFill="1" applyBorder="1" applyAlignment="1" applyProtection="1">
      <alignment vertical="center" wrapText="1"/>
    </xf>
    <xf numFmtId="44" fontId="12" fillId="12" borderId="21" xfId="1" applyFont="1" applyFill="1" applyBorder="1" applyAlignment="1" applyProtection="1">
      <alignment vertical="center"/>
    </xf>
    <xf numFmtId="0" fontId="5" fillId="12" borderId="9" xfId="0" applyFont="1" applyFill="1" applyBorder="1" applyAlignment="1" applyProtection="1">
      <alignment vertical="center" wrapText="1"/>
    </xf>
    <xf numFmtId="44" fontId="12" fillId="12" borderId="66" xfId="1" applyFont="1" applyFill="1" applyBorder="1" applyAlignment="1" applyProtection="1">
      <alignment vertical="center"/>
    </xf>
    <xf numFmtId="0" fontId="1" fillId="12" borderId="19" xfId="0" applyFont="1" applyFill="1" applyBorder="1" applyAlignment="1" applyProtection="1">
      <alignment vertical="center" wrapText="1"/>
    </xf>
    <xf numFmtId="44" fontId="12" fillId="12" borderId="23" xfId="1" applyFont="1" applyFill="1" applyBorder="1" applyAlignment="1" applyProtection="1">
      <alignment horizontal="center" vertical="center"/>
    </xf>
    <xf numFmtId="0" fontId="28" fillId="0" borderId="67" xfId="0" applyFont="1" applyFill="1" applyBorder="1" applyAlignment="1" applyProtection="1">
      <alignment horizontal="center" vertical="center"/>
      <protection locked="0"/>
    </xf>
    <xf numFmtId="0" fontId="0" fillId="0" borderId="0" xfId="0" applyFill="1" applyProtection="1"/>
    <xf numFmtId="0" fontId="22" fillId="0" borderId="0" xfId="0" applyFont="1" applyFill="1" applyAlignment="1" applyProtection="1">
      <alignment horizontal="right" vertical="center"/>
    </xf>
    <xf numFmtId="0" fontId="0" fillId="0" borderId="0" xfId="0" applyFill="1" applyBorder="1" applyAlignment="1" applyProtection="1">
      <alignment horizontal="center" vertical="center" wrapText="1"/>
    </xf>
    <xf numFmtId="0" fontId="1" fillId="0" borderId="0" xfId="0" applyFont="1" applyFill="1" applyBorder="1" applyAlignment="1" applyProtection="1">
      <alignment wrapText="1"/>
    </xf>
    <xf numFmtId="44" fontId="12" fillId="0" borderId="0" xfId="1" applyFont="1" applyFill="1" applyBorder="1" applyProtection="1"/>
    <xf numFmtId="0" fontId="0" fillId="0" borderId="0" xfId="0" applyFill="1" applyBorder="1" applyProtection="1"/>
    <xf numFmtId="0" fontId="1" fillId="0" borderId="0" xfId="0" applyFont="1" applyFill="1" applyProtection="1"/>
    <xf numFmtId="44" fontId="12" fillId="0" borderId="0" xfId="1" applyFont="1" applyFill="1" applyProtection="1"/>
    <xf numFmtId="0" fontId="15" fillId="0" borderId="0" xfId="0" applyFont="1" applyFill="1"/>
    <xf numFmtId="0" fontId="14" fillId="0" borderId="0" xfId="0" applyFont="1" applyFill="1"/>
    <xf numFmtId="0" fontId="14" fillId="0" borderId="0" xfId="0" applyFont="1" applyFill="1" applyAlignment="1">
      <alignment horizontal="right"/>
    </xf>
    <xf numFmtId="0" fontId="14" fillId="0" borderId="9" xfId="0" applyFont="1" applyFill="1" applyBorder="1" applyAlignment="1">
      <alignment horizontal="center"/>
    </xf>
    <xf numFmtId="0" fontId="14" fillId="0" borderId="0" xfId="0" applyFont="1" applyFill="1" applyAlignment="1">
      <alignment horizontal="center" wrapText="1"/>
    </xf>
    <xf numFmtId="0" fontId="14" fillId="0" borderId="0" xfId="0" applyFont="1" applyFill="1" applyAlignment="1">
      <alignment horizontal="center"/>
    </xf>
    <xf numFmtId="0" fontId="18" fillId="0" borderId="0" xfId="0" applyFont="1" applyFill="1"/>
    <xf numFmtId="0" fontId="16" fillId="0" borderId="11" xfId="0" applyFont="1" applyFill="1" applyBorder="1" applyAlignment="1">
      <alignment wrapText="1"/>
    </xf>
    <xf numFmtId="165" fontId="19" fillId="0" borderId="12" xfId="1" applyNumberFormat="1" applyFont="1" applyFill="1" applyBorder="1"/>
    <xf numFmtId="165" fontId="23" fillId="0" borderId="12" xfId="1" applyNumberFormat="1" applyFont="1" applyFill="1" applyBorder="1"/>
    <xf numFmtId="0" fontId="16" fillId="0" borderId="13" xfId="0" applyFont="1" applyFill="1" applyBorder="1" applyAlignment="1">
      <alignment wrapText="1"/>
    </xf>
    <xf numFmtId="165" fontId="19" fillId="0" borderId="5" xfId="1" applyNumberFormat="1" applyFont="1" applyFill="1" applyBorder="1"/>
    <xf numFmtId="165" fontId="23" fillId="0" borderId="5" xfId="1" applyNumberFormat="1" applyFont="1" applyFill="1" applyBorder="1"/>
    <xf numFmtId="0" fontId="14" fillId="0" borderId="10" xfId="0" applyFont="1" applyFill="1" applyBorder="1"/>
    <xf numFmtId="0" fontId="14" fillId="0" borderId="0" xfId="0" applyFont="1" applyFill="1" applyBorder="1"/>
    <xf numFmtId="0" fontId="14" fillId="0" borderId="14" xfId="0" applyFont="1" applyFill="1" applyBorder="1"/>
    <xf numFmtId="0" fontId="14" fillId="0" borderId="15" xfId="0" applyFont="1" applyFill="1" applyBorder="1"/>
    <xf numFmtId="0" fontId="17" fillId="0" borderId="16" xfId="0" applyFont="1" applyFill="1" applyBorder="1" applyAlignment="1">
      <alignment vertical="top" wrapText="1"/>
    </xf>
    <xf numFmtId="0" fontId="16" fillId="0" borderId="17" xfId="0" applyFont="1" applyFill="1" applyBorder="1" applyAlignment="1">
      <alignment vertical="top" wrapText="1"/>
    </xf>
    <xf numFmtId="0" fontId="16" fillId="0" borderId="18" xfId="0" applyFont="1" applyFill="1" applyBorder="1" applyAlignment="1">
      <alignment wrapText="1"/>
    </xf>
    <xf numFmtId="165" fontId="19" fillId="0" borderId="19" xfId="1" applyNumberFormat="1" applyFont="1" applyFill="1" applyBorder="1"/>
    <xf numFmtId="165" fontId="23" fillId="0" borderId="19" xfId="1" applyNumberFormat="1" applyFont="1" applyFill="1" applyBorder="1"/>
    <xf numFmtId="165" fontId="14" fillId="0" borderId="9" xfId="1" applyNumberFormat="1" applyFont="1" applyFill="1" applyBorder="1" applyAlignment="1">
      <alignment horizontal="left"/>
    </xf>
    <xf numFmtId="165" fontId="14" fillId="0" borderId="20" xfId="1" applyNumberFormat="1" applyFont="1" applyFill="1" applyBorder="1"/>
    <xf numFmtId="165" fontId="19" fillId="0" borderId="20" xfId="1" applyNumberFormat="1" applyFont="1" applyFill="1" applyBorder="1"/>
    <xf numFmtId="165" fontId="14" fillId="0" borderId="0" xfId="1" applyNumberFormat="1" applyFont="1" applyFill="1" applyBorder="1"/>
    <xf numFmtId="0" fontId="5" fillId="10" borderId="19" xfId="0" applyFont="1" applyFill="1" applyBorder="1" applyAlignment="1" applyProtection="1">
      <alignment vertical="center" wrapText="1"/>
    </xf>
    <xf numFmtId="44" fontId="12" fillId="10" borderId="23" xfId="1" applyFont="1" applyFill="1" applyBorder="1" applyAlignment="1" applyProtection="1">
      <alignment vertical="center"/>
    </xf>
    <xf numFmtId="164" fontId="8" fillId="0" borderId="5" xfId="1" applyNumberFormat="1" applyFont="1" applyFill="1" applyBorder="1"/>
    <xf numFmtId="0" fontId="24" fillId="0" borderId="0" xfId="0" applyFont="1" applyFill="1" applyAlignment="1" applyProtection="1">
      <alignment horizontal="center" vertical="center"/>
    </xf>
    <xf numFmtId="165" fontId="23" fillId="0" borderId="29" xfId="1" applyNumberFormat="1" applyFont="1" applyFill="1" applyBorder="1" applyAlignment="1">
      <alignment horizontal="right"/>
    </xf>
    <xf numFmtId="165" fontId="23" fillId="0" borderId="30" xfId="1" applyNumberFormat="1" applyFont="1" applyFill="1" applyBorder="1" applyAlignment="1">
      <alignment horizontal="right"/>
    </xf>
    <xf numFmtId="165" fontId="6" fillId="0" borderId="45" xfId="0" applyNumberFormat="1" applyFont="1" applyFill="1" applyBorder="1" applyAlignment="1">
      <alignment horizontal="center"/>
    </xf>
    <xf numFmtId="165" fontId="6" fillId="0" borderId="32" xfId="0" applyNumberFormat="1" applyFont="1" applyFill="1" applyBorder="1" applyAlignment="1">
      <alignment horizontal="center"/>
    </xf>
    <xf numFmtId="165" fontId="6" fillId="0" borderId="46" xfId="0" applyNumberFormat="1" applyFont="1" applyFill="1" applyBorder="1" applyAlignment="1">
      <alignment horizontal="center"/>
    </xf>
    <xf numFmtId="0" fontId="14" fillId="0" borderId="0" xfId="0" applyFont="1" applyFill="1" applyAlignment="1">
      <alignment horizontal="center" wrapText="1"/>
    </xf>
    <xf numFmtId="0" fontId="17" fillId="0" borderId="40" xfId="0" applyFont="1" applyFill="1" applyBorder="1" applyAlignment="1">
      <alignment vertical="top" wrapText="1"/>
    </xf>
    <xf numFmtId="0" fontId="17" fillId="0" borderId="36" xfId="0" applyFont="1" applyFill="1" applyBorder="1" applyAlignment="1">
      <alignment vertical="top" wrapText="1"/>
    </xf>
    <xf numFmtId="0" fontId="16" fillId="0" borderId="41" xfId="0" applyFont="1" applyFill="1" applyBorder="1" applyAlignment="1">
      <alignment vertical="top" wrapText="1"/>
    </xf>
    <xf numFmtId="0" fontId="16" fillId="0" borderId="38" xfId="0" applyFont="1" applyFill="1" applyBorder="1" applyAlignment="1">
      <alignment vertical="top" wrapText="1"/>
    </xf>
    <xf numFmtId="0" fontId="16" fillId="0" borderId="42" xfId="0" applyFont="1" applyFill="1" applyBorder="1" applyAlignment="1">
      <alignment wrapText="1"/>
    </xf>
    <xf numFmtId="0" fontId="16" fillId="0" borderId="30" xfId="0" applyFont="1" applyFill="1" applyBorder="1" applyAlignment="1">
      <alignment wrapText="1"/>
    </xf>
    <xf numFmtId="165" fontId="19" fillId="0" borderId="29" xfId="1" applyNumberFormat="1" applyFont="1" applyFill="1" applyBorder="1" applyAlignment="1">
      <alignment horizontal="right"/>
    </xf>
    <xf numFmtId="165" fontId="19" fillId="0" borderId="30" xfId="1" applyNumberFormat="1" applyFont="1" applyFill="1" applyBorder="1" applyAlignment="1">
      <alignment horizontal="right"/>
    </xf>
    <xf numFmtId="165" fontId="6" fillId="0" borderId="34" xfId="0" applyNumberFormat="1" applyFont="1" applyFill="1" applyBorder="1" applyAlignment="1">
      <alignment horizontal="center"/>
    </xf>
    <xf numFmtId="0" fontId="16" fillId="0" borderId="42" xfId="0" applyFont="1" applyFill="1" applyBorder="1" applyAlignment="1">
      <alignment horizontal="left" wrapText="1"/>
    </xf>
    <xf numFmtId="0" fontId="16" fillId="0" borderId="30" xfId="0" applyFont="1" applyFill="1" applyBorder="1" applyAlignment="1">
      <alignment horizontal="left" wrapText="1"/>
    </xf>
    <xf numFmtId="165" fontId="19" fillId="0" borderId="13" xfId="1" applyNumberFormat="1" applyFont="1" applyFill="1" applyBorder="1" applyAlignment="1">
      <alignment horizontal="right"/>
    </xf>
    <xf numFmtId="165" fontId="23" fillId="0" borderId="13" xfId="1" applyNumberFormat="1" applyFont="1" applyFill="1" applyBorder="1" applyAlignment="1">
      <alignment horizontal="right"/>
    </xf>
    <xf numFmtId="165" fontId="23" fillId="0" borderId="42" xfId="1" applyNumberFormat="1" applyFont="1" applyFill="1" applyBorder="1" applyAlignment="1">
      <alignment horizontal="right"/>
    </xf>
    <xf numFmtId="0" fontId="17" fillId="0" borderId="10" xfId="0" applyFont="1" applyFill="1" applyBorder="1" applyAlignment="1">
      <alignment vertical="top" wrapText="1"/>
    </xf>
    <xf numFmtId="0" fontId="16" fillId="0" borderId="8" xfId="0" applyFont="1" applyFill="1" applyBorder="1" applyAlignment="1">
      <alignment vertical="top" wrapText="1"/>
    </xf>
    <xf numFmtId="0" fontId="17" fillId="0" borderId="43" xfId="0" applyFont="1" applyFill="1" applyBorder="1" applyAlignment="1">
      <alignment vertical="top" wrapText="1"/>
    </xf>
    <xf numFmtId="0" fontId="17" fillId="0" borderId="14" xfId="0" applyFont="1" applyFill="1" applyBorder="1" applyAlignment="1">
      <alignment vertical="top" wrapText="1"/>
    </xf>
    <xf numFmtId="0" fontId="16" fillId="0" borderId="44" xfId="0" applyFont="1" applyFill="1" applyBorder="1" applyAlignment="1">
      <alignment vertical="top" wrapText="1"/>
    </xf>
    <xf numFmtId="0" fontId="16" fillId="0" borderId="5" xfId="0" applyFont="1" applyFill="1" applyBorder="1" applyAlignment="1">
      <alignment vertical="top" wrapText="1"/>
    </xf>
    <xf numFmtId="165" fontId="6" fillId="0" borderId="31" xfId="0" applyNumberFormat="1" applyFont="1" applyFill="1" applyBorder="1" applyAlignment="1">
      <alignment horizontal="center"/>
    </xf>
    <xf numFmtId="0" fontId="16" fillId="0" borderId="29" xfId="0" applyFont="1" applyFill="1" applyBorder="1" applyAlignment="1">
      <alignment horizontal="left" wrapText="1"/>
    </xf>
    <xf numFmtId="165" fontId="6" fillId="0" borderId="39" xfId="0" applyNumberFormat="1" applyFont="1" applyFill="1" applyBorder="1" applyAlignment="1">
      <alignment horizontal="center"/>
    </xf>
    <xf numFmtId="165" fontId="6" fillId="0" borderId="33" xfId="0" applyNumberFormat="1" applyFont="1" applyFill="1" applyBorder="1" applyAlignment="1">
      <alignment horizontal="center"/>
    </xf>
    <xf numFmtId="0" fontId="16" fillId="0" borderId="0" xfId="0" applyFont="1" applyFill="1" applyAlignment="1">
      <alignment horizontal="center" wrapText="1"/>
    </xf>
    <xf numFmtId="0" fontId="14" fillId="0" borderId="0" xfId="0" applyFont="1" applyFill="1" applyAlignment="1">
      <alignment wrapText="1"/>
    </xf>
    <xf numFmtId="0" fontId="17" fillId="0" borderId="0" xfId="0" applyFont="1" applyFill="1" applyAlignment="1">
      <alignment horizontal="center" wrapText="1"/>
    </xf>
    <xf numFmtId="0" fontId="14" fillId="0" borderId="0" xfId="0" applyFont="1" applyFill="1" applyBorder="1" applyAlignment="1">
      <alignment wrapText="1"/>
    </xf>
    <xf numFmtId="0" fontId="17" fillId="0" borderId="35" xfId="0" applyFont="1" applyFill="1" applyBorder="1" applyAlignment="1">
      <alignment vertical="top" wrapText="1"/>
    </xf>
    <xf numFmtId="0" fontId="16" fillId="0" borderId="37" xfId="0" applyFont="1" applyFill="1" applyBorder="1" applyAlignment="1">
      <alignment vertical="top" wrapText="1"/>
    </xf>
    <xf numFmtId="0" fontId="4" fillId="0" borderId="0" xfId="0" applyFont="1" applyFill="1" applyAlignment="1" applyProtection="1">
      <alignment horizontal="center"/>
    </xf>
    <xf numFmtId="0" fontId="5" fillId="10" borderId="47" xfId="0" applyFont="1" applyFill="1" applyBorder="1" applyAlignment="1" applyProtection="1">
      <alignment horizontal="center" vertical="center" wrapText="1"/>
    </xf>
    <xf numFmtId="0" fontId="5" fillId="10" borderId="65" xfId="0" applyFont="1" applyFill="1" applyBorder="1" applyAlignment="1" applyProtection="1">
      <alignment horizontal="center" vertical="center" wrapText="1"/>
    </xf>
    <xf numFmtId="0" fontId="0" fillId="12" borderId="47" xfId="0" applyFill="1" applyBorder="1" applyAlignment="1" applyProtection="1">
      <alignment horizontal="center" vertical="center" wrapText="1"/>
    </xf>
    <xf numFmtId="0" fontId="0" fillId="12" borderId="62" xfId="0" applyFill="1" applyBorder="1" applyAlignment="1" applyProtection="1">
      <alignment horizontal="center" vertical="center" wrapText="1"/>
    </xf>
    <xf numFmtId="0" fontId="0" fillId="12" borderId="48" xfId="0" applyFill="1" applyBorder="1" applyAlignment="1" applyProtection="1">
      <alignment horizontal="center" vertical="center" wrapText="1"/>
    </xf>
    <xf numFmtId="0" fontId="5" fillId="10" borderId="62" xfId="0" applyFont="1" applyFill="1" applyBorder="1" applyAlignment="1" applyProtection="1">
      <alignment horizontal="center" vertical="center" wrapText="1"/>
    </xf>
    <xf numFmtId="0" fontId="0" fillId="11" borderId="62" xfId="0" applyFill="1" applyBorder="1" applyAlignment="1" applyProtection="1">
      <alignment horizontal="center" vertical="center" wrapText="1"/>
    </xf>
    <xf numFmtId="0" fontId="0" fillId="11" borderId="48" xfId="0" applyFill="1" applyBorder="1" applyAlignment="1" applyProtection="1">
      <alignment horizontal="center" vertical="center" wrapText="1"/>
    </xf>
    <xf numFmtId="0" fontId="21" fillId="0" borderId="63" xfId="0" applyFont="1" applyFill="1" applyBorder="1" applyAlignment="1" applyProtection="1">
      <alignment horizontal="center" wrapText="1"/>
    </xf>
    <xf numFmtId="0" fontId="13" fillId="0" borderId="0" xfId="0" applyFont="1" applyFill="1" applyAlignment="1" applyProtection="1">
      <alignment horizontal="left" vertical="top" wrapText="1"/>
    </xf>
    <xf numFmtId="0" fontId="1" fillId="0" borderId="63" xfId="0" applyFont="1" applyFill="1" applyBorder="1" applyAlignment="1" applyProtection="1">
      <alignment horizontal="left" wrapText="1"/>
    </xf>
    <xf numFmtId="0" fontId="21" fillId="0" borderId="0" xfId="0" applyFont="1" applyFill="1" applyBorder="1" applyAlignment="1" applyProtection="1">
      <alignment horizontal="left" wrapText="1"/>
    </xf>
    <xf numFmtId="0" fontId="1" fillId="9" borderId="47" xfId="0" applyFont="1" applyFill="1" applyBorder="1" applyAlignment="1" applyProtection="1">
      <alignment horizontal="center" vertical="center" wrapText="1"/>
    </xf>
    <xf numFmtId="0" fontId="0" fillId="9" borderId="65" xfId="0" applyFill="1" applyBorder="1" applyAlignment="1" applyProtection="1">
      <alignment horizontal="center" vertical="center" wrapText="1"/>
    </xf>
    <xf numFmtId="0" fontId="1" fillId="11" borderId="47" xfId="0" applyFont="1" applyFill="1" applyBorder="1" applyAlignment="1" applyProtection="1">
      <alignment horizontal="center" vertical="center" wrapText="1"/>
    </xf>
    <xf numFmtId="0" fontId="0" fillId="11" borderId="65" xfId="0" applyFill="1" applyBorder="1" applyAlignment="1" applyProtection="1">
      <alignment horizontal="center" vertical="center" wrapText="1"/>
    </xf>
    <xf numFmtId="0" fontId="0" fillId="3" borderId="50" xfId="0" applyFill="1" applyBorder="1" applyAlignment="1">
      <alignment horizontal="center" vertical="center" wrapText="1"/>
    </xf>
    <xf numFmtId="0" fontId="0" fillId="3"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21" fillId="6" borderId="0" xfId="0" applyFont="1" applyFill="1" applyAlignment="1">
      <alignment horizontal="center"/>
    </xf>
    <xf numFmtId="0" fontId="0" fillId="6" borderId="0" xfId="0" applyFill="1" applyAlignment="1">
      <alignment horizontal="center"/>
    </xf>
    <xf numFmtId="0" fontId="0" fillId="2" borderId="47" xfId="0" applyFill="1" applyBorder="1" applyAlignment="1">
      <alignment horizontal="center" vertical="center" wrapText="1"/>
    </xf>
    <xf numFmtId="0" fontId="0" fillId="2" borderId="49"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49" xfId="0" applyFill="1" applyBorder="1" applyAlignment="1">
      <alignment horizontal="center" vertical="center" wrapText="1"/>
    </xf>
    <xf numFmtId="164" fontId="8" fillId="0" borderId="53" xfId="1" applyNumberFormat="1" applyFont="1" applyBorder="1" applyAlignment="1">
      <alignment horizontal="center" vertical="center" wrapText="1"/>
    </xf>
    <xf numFmtId="164" fontId="8" fillId="0" borderId="54" xfId="1" applyNumberFormat="1" applyFont="1" applyBorder="1" applyAlignment="1">
      <alignment horizontal="center" vertical="center" wrapText="1"/>
    </xf>
    <xf numFmtId="164" fontId="8" fillId="0" borderId="55" xfId="1" applyNumberFormat="1" applyFont="1" applyBorder="1" applyAlignment="1">
      <alignment horizontal="center" vertical="center" wrapText="1"/>
    </xf>
    <xf numFmtId="164" fontId="8" fillId="0" borderId="59" xfId="1" applyNumberFormat="1" applyFont="1" applyBorder="1" applyAlignment="1">
      <alignment horizontal="center" vertical="center" wrapText="1"/>
    </xf>
    <xf numFmtId="164" fontId="8" fillId="0" borderId="26"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0" fillId="0" borderId="0" xfId="0" applyAlignment="1">
      <alignment horizontal="left"/>
    </xf>
    <xf numFmtId="0" fontId="4" fillId="0" borderId="0" xfId="0" applyFont="1" applyAlignment="1">
      <alignment horizontal="center"/>
    </xf>
    <xf numFmtId="0" fontId="0" fillId="8" borderId="27" xfId="0" applyFill="1" applyBorder="1" applyAlignment="1">
      <alignment horizontal="center" vertical="center" wrapText="1"/>
    </xf>
    <xf numFmtId="0" fontId="0" fillId="8" borderId="51" xfId="0" applyFill="1" applyBorder="1" applyAlignment="1">
      <alignment horizontal="center" vertical="center" wrapText="1"/>
    </xf>
    <xf numFmtId="0" fontId="10" fillId="3" borderId="51" xfId="0" applyFont="1" applyFill="1" applyBorder="1" applyAlignment="1">
      <alignment horizontal="center" vertical="center" wrapText="1"/>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10" fillId="0" borderId="0" xfId="0" applyNumberFormat="1" applyFont="1" applyAlignment="1">
      <alignment horizontal="left" wrapText="1"/>
    </xf>
    <xf numFmtId="0" fontId="10" fillId="0" borderId="0" xfId="0" applyFont="1" applyAlignment="1">
      <alignment horizontal="left"/>
    </xf>
    <xf numFmtId="0" fontId="0" fillId="5" borderId="51"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28" xfId="0"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366675</xdr:colOff>
      <xdr:row>0</xdr:row>
      <xdr:rowOff>149188</xdr:rowOff>
    </xdr:from>
    <xdr:to>
      <xdr:col>1</xdr:col>
      <xdr:colOff>608223</xdr:colOff>
      <xdr:row>2</xdr:row>
      <xdr:rowOff>27339</xdr:rowOff>
    </xdr:to>
    <xdr:pic>
      <xdr:nvPicPr>
        <xdr:cNvPr id="2" name="Picture 1" descr="Town Seal - transparent.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66675" y="149188"/>
          <a:ext cx="1274379" cy="1266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J64"/>
  <sheetViews>
    <sheetView tabSelected="1" topLeftCell="A33" zoomScale="78" zoomScaleNormal="78" workbookViewId="0">
      <selection activeCell="A64" sqref="A41:XFD64"/>
    </sheetView>
  </sheetViews>
  <sheetFormatPr defaultRowHeight="12.75" x14ac:dyDescent="0.2"/>
  <cols>
    <col min="1" max="1" width="15.5703125" style="117" customWidth="1"/>
    <col min="2" max="2" width="12.7109375" style="117" customWidth="1"/>
    <col min="3" max="3" width="45.28515625" style="117" customWidth="1"/>
    <col min="4" max="4" width="22.140625" style="117" customWidth="1"/>
    <col min="5" max="5" width="11.140625" style="117" customWidth="1"/>
    <col min="6" max="6" width="14.5703125" style="117" customWidth="1"/>
    <col min="7" max="7" width="13" style="117" customWidth="1"/>
    <col min="8" max="8" width="44.85546875" style="117" customWidth="1"/>
    <col min="9" max="9" width="22.28515625" style="117" customWidth="1"/>
    <col min="10" max="16384" width="9.140625" style="117"/>
  </cols>
  <sheetData>
    <row r="1" spans="2:10" ht="63.75" customHeight="1" thickBot="1" x14ac:dyDescent="0.25">
      <c r="B1" s="154" t="s">
        <v>53</v>
      </c>
      <c r="C1" s="154"/>
      <c r="D1" s="154"/>
      <c r="E1" s="154"/>
      <c r="F1" s="154"/>
      <c r="G1" s="154"/>
      <c r="H1" s="154"/>
      <c r="I1" s="154"/>
    </row>
    <row r="2" spans="2:10" ht="46.5" customHeight="1" thickTop="1" thickBot="1" x14ac:dyDescent="0.25">
      <c r="C2" s="118" t="s">
        <v>50</v>
      </c>
      <c r="D2" s="116"/>
    </row>
    <row r="3" spans="2:10" ht="56.25" customHeight="1" thickTop="1" x14ac:dyDescent="0.3">
      <c r="B3" s="191" t="s">
        <v>0</v>
      </c>
      <c r="C3" s="191"/>
      <c r="D3" s="191"/>
      <c r="G3" s="191" t="s">
        <v>10</v>
      </c>
      <c r="H3" s="191"/>
      <c r="I3" s="191"/>
    </row>
    <row r="4" spans="2:10" ht="52.5" customHeight="1" thickBot="1" x14ac:dyDescent="0.25">
      <c r="B4" s="201" t="s">
        <v>1</v>
      </c>
      <c r="C4" s="201"/>
      <c r="D4" s="201"/>
      <c r="E4" s="201"/>
      <c r="G4" s="201" t="s">
        <v>11</v>
      </c>
      <c r="H4" s="201"/>
      <c r="I4" s="201"/>
      <c r="J4" s="201"/>
    </row>
    <row r="5" spans="2:10" ht="45" customHeight="1" thickTop="1" x14ac:dyDescent="0.2">
      <c r="B5" s="192" t="s">
        <v>3</v>
      </c>
      <c r="C5" s="100" t="s">
        <v>54</v>
      </c>
      <c r="D5" s="101">
        <f>'Fee Calculator'!F48</f>
        <v>50</v>
      </c>
      <c r="G5" s="192" t="s">
        <v>3</v>
      </c>
      <c r="H5" s="100" t="s">
        <v>54</v>
      </c>
      <c r="I5" s="101">
        <f>'Fee Calculator'!F48</f>
        <v>50</v>
      </c>
    </row>
    <row r="6" spans="2:10" ht="45.75" customHeight="1" thickBot="1" x14ac:dyDescent="0.25">
      <c r="B6" s="197"/>
      <c r="C6" s="102" t="s">
        <v>55</v>
      </c>
      <c r="D6" s="103">
        <f>'Fee Calculator'!F49</f>
        <v>750</v>
      </c>
      <c r="G6" s="193"/>
      <c r="H6" s="151" t="s">
        <v>55</v>
      </c>
      <c r="I6" s="152">
        <f>'Fee Calculator'!F49</f>
        <v>750</v>
      </c>
    </row>
    <row r="7" spans="2:10" ht="81.75" customHeight="1" thickTop="1" thickBot="1" x14ac:dyDescent="0.35">
      <c r="B7" s="200" t="s">
        <v>47</v>
      </c>
      <c r="C7" s="200"/>
      <c r="D7" s="200"/>
      <c r="G7" s="203" t="s">
        <v>48</v>
      </c>
      <c r="H7" s="203"/>
      <c r="I7" s="203"/>
    </row>
    <row r="8" spans="2:10" ht="44.25" customHeight="1" thickTop="1" x14ac:dyDescent="0.2">
      <c r="B8" s="198" t="s">
        <v>6</v>
      </c>
      <c r="C8" s="104" t="s">
        <v>54</v>
      </c>
      <c r="D8" s="105">
        <f>'Fee Calculator'!F50+'Fee Calculator'!F53</f>
        <v>550</v>
      </c>
      <c r="G8" s="204" t="s">
        <v>13</v>
      </c>
      <c r="H8" s="96" t="s">
        <v>54</v>
      </c>
      <c r="I8" s="97">
        <f>'Fee Calculator'!F50</f>
        <v>300</v>
      </c>
    </row>
    <row r="9" spans="2:10" ht="48" customHeight="1" thickBot="1" x14ac:dyDescent="0.25">
      <c r="B9" s="199"/>
      <c r="C9" s="106" t="s">
        <v>55</v>
      </c>
      <c r="D9" s="107">
        <f>'Fee Calculator'!F51+'Fee Calculator'!F55</f>
        <v>1500</v>
      </c>
      <c r="G9" s="205"/>
      <c r="H9" s="98" t="s">
        <v>55</v>
      </c>
      <c r="I9" s="99">
        <f>'Fee Calculator'!F51</f>
        <v>750</v>
      </c>
    </row>
    <row r="10" spans="2:10" ht="37.5" customHeight="1" thickTop="1" thickBot="1" x14ac:dyDescent="0.3">
      <c r="B10" s="119"/>
      <c r="C10" s="120"/>
      <c r="D10" s="121"/>
      <c r="F10" s="122"/>
      <c r="G10" s="119"/>
      <c r="H10" s="120"/>
      <c r="I10" s="121"/>
    </row>
    <row r="11" spans="2:10" ht="37.5" customHeight="1" thickTop="1" x14ac:dyDescent="0.25">
      <c r="B11" s="119"/>
      <c r="C11" s="120"/>
      <c r="D11" s="121"/>
      <c r="G11" s="206" t="s">
        <v>49</v>
      </c>
      <c r="H11" s="108" t="s">
        <v>54</v>
      </c>
      <c r="I11" s="109">
        <f>'Fee Calculator'!F53</f>
        <v>250</v>
      </c>
    </row>
    <row r="12" spans="2:10" ht="37.5" customHeight="1" thickBot="1" x14ac:dyDescent="0.25">
      <c r="G12" s="207"/>
      <c r="H12" s="106" t="s">
        <v>55</v>
      </c>
      <c r="I12" s="107">
        <f>'Fee Calculator'!F55</f>
        <v>750</v>
      </c>
    </row>
    <row r="13" spans="2:10" ht="37.5" customHeight="1" thickTop="1" thickBot="1" x14ac:dyDescent="0.3">
      <c r="B13" s="123" t="s">
        <v>7</v>
      </c>
      <c r="G13" s="202" t="s">
        <v>7</v>
      </c>
      <c r="H13" s="202"/>
      <c r="I13" s="124"/>
    </row>
    <row r="14" spans="2:10" ht="37.5" customHeight="1" thickTop="1" x14ac:dyDescent="0.2">
      <c r="B14" s="194" t="s">
        <v>7</v>
      </c>
      <c r="C14" s="110" t="s">
        <v>56</v>
      </c>
      <c r="D14" s="111">
        <f>'Fee Calculator'!F57</f>
        <v>-15</v>
      </c>
      <c r="G14" s="194" t="s">
        <v>7</v>
      </c>
      <c r="H14" s="110" t="s">
        <v>56</v>
      </c>
      <c r="I14" s="111">
        <f>'Fee Calculator'!F57</f>
        <v>-15</v>
      </c>
    </row>
    <row r="15" spans="2:10" ht="37.5" customHeight="1" x14ac:dyDescent="0.2">
      <c r="B15" s="195"/>
      <c r="C15" s="112" t="s">
        <v>57</v>
      </c>
      <c r="D15" s="113">
        <f>'Fee Calculator'!F59</f>
        <v>-1250</v>
      </c>
      <c r="G15" s="195"/>
      <c r="H15" s="112" t="s">
        <v>57</v>
      </c>
      <c r="I15" s="113">
        <f>'Fee Calculator'!F59</f>
        <v>-1250</v>
      </c>
    </row>
    <row r="16" spans="2:10" ht="54" customHeight="1" thickBot="1" x14ac:dyDescent="0.25">
      <c r="B16" s="196"/>
      <c r="C16" s="114" t="s">
        <v>45</v>
      </c>
      <c r="D16" s="115" t="s">
        <v>52</v>
      </c>
      <c r="G16" s="196"/>
      <c r="H16" s="114" t="s">
        <v>45</v>
      </c>
      <c r="I16" s="115" t="s">
        <v>52</v>
      </c>
    </row>
    <row r="17" ht="37.5" customHeight="1" thickTop="1" x14ac:dyDescent="0.2"/>
    <row r="18" ht="36.75" customHeight="1" x14ac:dyDescent="0.2"/>
    <row r="19" ht="35.25" customHeight="1" x14ac:dyDescent="0.2"/>
    <row r="20" ht="30" customHeight="1" x14ac:dyDescent="0.2"/>
    <row r="22" ht="30" customHeight="1" x14ac:dyDescent="0.2"/>
    <row r="39" spans="1:7" ht="13.5" customHeight="1" x14ac:dyDescent="0.2"/>
    <row r="40" spans="1:7" ht="21.75" customHeight="1" x14ac:dyDescent="0.2"/>
    <row r="41" spans="1:7" hidden="1" x14ac:dyDescent="0.2">
      <c r="A41" s="123" t="s">
        <v>51</v>
      </c>
    </row>
    <row r="42" spans="1:7" hidden="1" x14ac:dyDescent="0.2"/>
    <row r="43" spans="1:7" ht="18.75" hidden="1" x14ac:dyDescent="0.3">
      <c r="A43" s="125" t="s">
        <v>17</v>
      </c>
      <c r="B43" s="126"/>
      <c r="C43" s="126"/>
      <c r="D43" s="126"/>
      <c r="E43" s="126"/>
      <c r="F43" s="126"/>
      <c r="G43" s="126"/>
    </row>
    <row r="44" spans="1:7" ht="47.25" hidden="1" x14ac:dyDescent="0.25">
      <c r="A44" s="185" t="s">
        <v>46</v>
      </c>
      <c r="B44" s="185"/>
      <c r="C44" s="185"/>
      <c r="D44" s="127" t="s">
        <v>18</v>
      </c>
      <c r="E44" s="128">
        <f>'Fee Calculator'!D2</f>
        <v>0</v>
      </c>
      <c r="F44" s="129" t="s">
        <v>19</v>
      </c>
      <c r="G44" s="126"/>
    </row>
    <row r="45" spans="1:7" ht="15.75" hidden="1" x14ac:dyDescent="0.25">
      <c r="A45" s="186">
        <v>3</v>
      </c>
      <c r="B45" s="186"/>
      <c r="C45" s="186"/>
      <c r="D45" s="130" t="s">
        <v>20</v>
      </c>
      <c r="E45" s="130" t="s">
        <v>21</v>
      </c>
      <c r="F45" s="126"/>
      <c r="G45" s="126"/>
    </row>
    <row r="46" spans="1:7" ht="15.75" hidden="1" x14ac:dyDescent="0.25">
      <c r="A46" s="187" t="s">
        <v>22</v>
      </c>
      <c r="B46" s="187"/>
      <c r="C46" s="187"/>
      <c r="D46" s="131">
        <f>IF(E44&gt;=4,4,E44)</f>
        <v>0</v>
      </c>
      <c r="E46" s="131">
        <f>IF(E44&gt;4,E44-4,0)</f>
        <v>0</v>
      </c>
      <c r="F46" s="126"/>
      <c r="G46" s="126"/>
    </row>
    <row r="47" spans="1:7" ht="16.5" hidden="1" thickBot="1" x14ac:dyDescent="0.3">
      <c r="A47" s="188"/>
      <c r="B47" s="188"/>
      <c r="C47" s="188"/>
      <c r="D47" s="126"/>
      <c r="E47" s="126"/>
      <c r="F47" s="126"/>
      <c r="G47" s="126"/>
    </row>
    <row r="48" spans="1:7" ht="19.5" hidden="1" thickTop="1" x14ac:dyDescent="0.3">
      <c r="A48" s="189" t="s">
        <v>23</v>
      </c>
      <c r="B48" s="190" t="s">
        <v>24</v>
      </c>
      <c r="C48" s="132" t="s">
        <v>25</v>
      </c>
      <c r="D48" s="133">
        <v>50</v>
      </c>
      <c r="E48" s="134" t="str">
        <f>IF(E44&gt;=5,((E44-4)*15),"")</f>
        <v/>
      </c>
      <c r="F48" s="134">
        <f>SUM(D48:E48)</f>
        <v>50</v>
      </c>
      <c r="G48" s="183">
        <f>F49+F48</f>
        <v>800</v>
      </c>
    </row>
    <row r="49" spans="1:7" ht="48" hidden="1" x14ac:dyDescent="0.3">
      <c r="A49" s="175"/>
      <c r="B49" s="176"/>
      <c r="C49" s="135" t="s">
        <v>58</v>
      </c>
      <c r="D49" s="136">
        <v>750</v>
      </c>
      <c r="E49" s="137" t="str">
        <f>IF(E44&gt;=5,1000,"")</f>
        <v/>
      </c>
      <c r="F49" s="137">
        <f>SUM(D49:E49)</f>
        <v>750</v>
      </c>
      <c r="G49" s="184"/>
    </row>
    <row r="50" spans="1:7" ht="18.75" hidden="1" x14ac:dyDescent="0.3">
      <c r="A50" s="177" t="s">
        <v>26</v>
      </c>
      <c r="B50" s="179" t="s">
        <v>24</v>
      </c>
      <c r="C50" s="135" t="s">
        <v>41</v>
      </c>
      <c r="D50" s="136">
        <f>IF($E$44&lt;=4,300,300)</f>
        <v>300</v>
      </c>
      <c r="E50" s="137">
        <f>30*E46</f>
        <v>0</v>
      </c>
      <c r="F50" s="137">
        <f>SUM(D50:E50)</f>
        <v>300</v>
      </c>
      <c r="G50" s="181">
        <f>SUM(F50:F52)</f>
        <v>1050</v>
      </c>
    </row>
    <row r="51" spans="1:7" hidden="1" x14ac:dyDescent="0.2">
      <c r="A51" s="175"/>
      <c r="B51" s="176"/>
      <c r="C51" s="182" t="s">
        <v>59</v>
      </c>
      <c r="D51" s="167">
        <v>750</v>
      </c>
      <c r="E51" s="155" t="str">
        <f>IF(E44&gt;=5,(E44*100),"")</f>
        <v/>
      </c>
      <c r="F51" s="155">
        <f>SUM(D51:E51)</f>
        <v>750</v>
      </c>
      <c r="G51" s="158"/>
    </row>
    <row r="52" spans="1:7" hidden="1" x14ac:dyDescent="0.2">
      <c r="A52" s="178"/>
      <c r="B52" s="180"/>
      <c r="C52" s="171"/>
      <c r="D52" s="172"/>
      <c r="E52" s="173"/>
      <c r="F52" s="173"/>
      <c r="G52" s="169"/>
    </row>
    <row r="53" spans="1:7" hidden="1" x14ac:dyDescent="0.2">
      <c r="A53" s="161" t="s">
        <v>28</v>
      </c>
      <c r="B53" s="163" t="s">
        <v>24</v>
      </c>
      <c r="C53" s="165" t="s">
        <v>27</v>
      </c>
      <c r="D53" s="167">
        <f>IF($E$44&lt;=4,250,250)</f>
        <v>250</v>
      </c>
      <c r="E53" s="155">
        <f>30*E46</f>
        <v>0</v>
      </c>
      <c r="F53" s="155">
        <f>SUM(D53:E53)</f>
        <v>250</v>
      </c>
      <c r="G53" s="157">
        <f>F53+F55</f>
        <v>1000</v>
      </c>
    </row>
    <row r="54" spans="1:7" hidden="1" x14ac:dyDescent="0.2">
      <c r="A54" s="175"/>
      <c r="B54" s="176"/>
      <c r="C54" s="166"/>
      <c r="D54" s="168"/>
      <c r="E54" s="156"/>
      <c r="F54" s="156"/>
      <c r="G54" s="158"/>
    </row>
    <row r="55" spans="1:7" ht="15.75" hidden="1" x14ac:dyDescent="0.25">
      <c r="A55" s="138"/>
      <c r="B55" s="139"/>
      <c r="C55" s="170" t="s">
        <v>59</v>
      </c>
      <c r="D55" s="167">
        <v>750</v>
      </c>
      <c r="E55" s="155" t="str">
        <f>IF(E44&gt;=5,(E44*100),"")</f>
        <v/>
      </c>
      <c r="F55" s="174">
        <f>SUM(D55:E55)</f>
        <v>750</v>
      </c>
      <c r="G55" s="158"/>
    </row>
    <row r="56" spans="1:7" ht="15.75" hidden="1" x14ac:dyDescent="0.25">
      <c r="A56" s="140"/>
      <c r="B56" s="141"/>
      <c r="C56" s="171"/>
      <c r="D56" s="172"/>
      <c r="E56" s="173"/>
      <c r="F56" s="173"/>
      <c r="G56" s="169"/>
    </row>
    <row r="57" spans="1:7" hidden="1" x14ac:dyDescent="0.2">
      <c r="A57" s="161" t="s">
        <v>29</v>
      </c>
      <c r="B57" s="163" t="s">
        <v>24</v>
      </c>
      <c r="C57" s="165" t="s">
        <v>30</v>
      </c>
      <c r="D57" s="167">
        <f>15*(E44-1)</f>
        <v>-15</v>
      </c>
      <c r="E57" s="155"/>
      <c r="F57" s="155">
        <f>SUM(D57:E58)</f>
        <v>-15</v>
      </c>
      <c r="G57" s="157">
        <f>F57+F59</f>
        <v>-1265</v>
      </c>
    </row>
    <row r="58" spans="1:7" hidden="1" x14ac:dyDescent="0.2">
      <c r="A58" s="162"/>
      <c r="B58" s="164"/>
      <c r="C58" s="166"/>
      <c r="D58" s="168"/>
      <c r="E58" s="156"/>
      <c r="F58" s="156"/>
      <c r="G58" s="158"/>
    </row>
    <row r="59" spans="1:7" ht="33" hidden="1" thickBot="1" x14ac:dyDescent="0.35">
      <c r="A59" s="142" t="s">
        <v>31</v>
      </c>
      <c r="B59" s="143" t="s">
        <v>24</v>
      </c>
      <c r="C59" s="144" t="s">
        <v>42</v>
      </c>
      <c r="D59" s="145">
        <f>1250*(E44-1)</f>
        <v>-1250</v>
      </c>
      <c r="E59" s="146"/>
      <c r="F59" s="146">
        <f>D59+E59</f>
        <v>-1250</v>
      </c>
      <c r="G59" s="159"/>
    </row>
    <row r="60" spans="1:7" ht="16.5" hidden="1" thickTop="1" x14ac:dyDescent="0.25">
      <c r="A60" s="126"/>
      <c r="B60" s="126"/>
      <c r="C60" s="126"/>
      <c r="D60" s="126"/>
      <c r="E60" s="126"/>
      <c r="F60" s="126"/>
      <c r="G60" s="126"/>
    </row>
    <row r="61" spans="1:7" ht="18.75" hidden="1" x14ac:dyDescent="0.3">
      <c r="A61" s="126"/>
      <c r="B61" s="126"/>
      <c r="C61" s="126"/>
      <c r="D61" s="147" t="s">
        <v>32</v>
      </c>
      <c r="E61" s="148"/>
      <c r="F61" s="149">
        <f>F48+F49+F50+F51+F53+F55+F57+F59</f>
        <v>1585</v>
      </c>
      <c r="G61" s="126"/>
    </row>
    <row r="62" spans="1:7" ht="15.75" hidden="1" x14ac:dyDescent="0.25">
      <c r="A62" s="126"/>
      <c r="B62" s="126"/>
      <c r="C62" s="126"/>
      <c r="D62" s="150"/>
      <c r="E62" s="150"/>
      <c r="F62" s="150"/>
      <c r="G62" s="126"/>
    </row>
    <row r="63" spans="1:7" ht="15.75" hidden="1" x14ac:dyDescent="0.25">
      <c r="A63" s="126"/>
      <c r="B63" s="126"/>
      <c r="C63" s="126"/>
      <c r="D63" s="126"/>
      <c r="E63" s="126"/>
      <c r="F63" s="126"/>
      <c r="G63" s="126"/>
    </row>
    <row r="64" spans="1:7" ht="15.75" hidden="1" x14ac:dyDescent="0.25">
      <c r="A64" s="160" t="s">
        <v>33</v>
      </c>
      <c r="B64" s="160"/>
      <c r="C64" s="160"/>
      <c r="D64" s="160"/>
      <c r="E64" s="160"/>
      <c r="F64" s="160"/>
      <c r="G64" s="160"/>
    </row>
  </sheetData>
  <sheetProtection selectLockedCells="1"/>
  <customSheetViews>
    <customSheetView guid="{50F5DBDC-FB38-4F05-AAFC-F1D48C37A0C6}">
      <selection sqref="A1:XFD1048576"/>
    </customSheetView>
  </customSheetViews>
  <mergeCells count="48">
    <mergeCell ref="G3:I3"/>
    <mergeCell ref="G5:G6"/>
    <mergeCell ref="B14:B16"/>
    <mergeCell ref="B3:D3"/>
    <mergeCell ref="B5:B6"/>
    <mergeCell ref="B8:B9"/>
    <mergeCell ref="B7:D7"/>
    <mergeCell ref="G14:G16"/>
    <mergeCell ref="B4:E4"/>
    <mergeCell ref="G4:J4"/>
    <mergeCell ref="G13:H13"/>
    <mergeCell ref="G7:I7"/>
    <mergeCell ref="G8:G9"/>
    <mergeCell ref="G11:G12"/>
    <mergeCell ref="G48:G49"/>
    <mergeCell ref="A44:C44"/>
    <mergeCell ref="A45:C45"/>
    <mergeCell ref="A46:C46"/>
    <mergeCell ref="A47:C47"/>
    <mergeCell ref="A48:A49"/>
    <mergeCell ref="B48:B49"/>
    <mergeCell ref="G50:G52"/>
    <mergeCell ref="C51:C52"/>
    <mergeCell ref="D51:D52"/>
    <mergeCell ref="E51:E52"/>
    <mergeCell ref="F51:F52"/>
    <mergeCell ref="A53:A54"/>
    <mergeCell ref="B53:B54"/>
    <mergeCell ref="C53:C54"/>
    <mergeCell ref="D53:D54"/>
    <mergeCell ref="A50:A52"/>
    <mergeCell ref="B50:B52"/>
    <mergeCell ref="B1:I1"/>
    <mergeCell ref="E57:E58"/>
    <mergeCell ref="F57:F58"/>
    <mergeCell ref="G57:G59"/>
    <mergeCell ref="A64:G64"/>
    <mergeCell ref="A57:A58"/>
    <mergeCell ref="B57:B58"/>
    <mergeCell ref="C57:C58"/>
    <mergeCell ref="D57:D58"/>
    <mergeCell ref="E53:E54"/>
    <mergeCell ref="F53:F54"/>
    <mergeCell ref="G53:G56"/>
    <mergeCell ref="C55:C56"/>
    <mergeCell ref="D55:D56"/>
    <mergeCell ref="E55:E56"/>
    <mergeCell ref="F55:F56"/>
  </mergeCells>
  <phoneticPr fontId="10" type="noConversion"/>
  <pageMargins left="0.75" right="0.75" top="1" bottom="1" header="0.5" footer="0.5"/>
  <pageSetup scale="58"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35"/>
  <sheetViews>
    <sheetView workbookViewId="0">
      <selection activeCell="D3" sqref="D3"/>
    </sheetView>
  </sheetViews>
  <sheetFormatPr defaultRowHeight="12.75" x14ac:dyDescent="0.2"/>
  <cols>
    <col min="1" max="1" width="5.7109375" style="35" customWidth="1"/>
    <col min="2" max="2" width="12.7109375" customWidth="1"/>
    <col min="3" max="3" width="34.28515625" customWidth="1"/>
    <col min="4" max="4" width="22.140625" customWidth="1"/>
    <col min="5" max="5" width="5.7109375" style="35" customWidth="1"/>
    <col min="6" max="22" width="9.140625" style="35"/>
  </cols>
  <sheetData>
    <row r="1" spans="2:4" ht="56.25" customHeight="1" x14ac:dyDescent="0.3">
      <c r="B1" s="212" t="s">
        <v>10</v>
      </c>
      <c r="C1" s="212"/>
      <c r="D1" s="212"/>
    </row>
    <row r="2" spans="2:4" x14ac:dyDescent="0.2">
      <c r="B2" s="213" t="s">
        <v>34</v>
      </c>
      <c r="C2" s="213"/>
      <c r="D2" s="213"/>
    </row>
    <row r="3" spans="2:4" ht="40.5" customHeight="1" thickBot="1" x14ac:dyDescent="0.3">
      <c r="B3" s="35"/>
      <c r="C3" s="36" t="s">
        <v>2</v>
      </c>
      <c r="D3" s="95">
        <f>'Fee Calculator'!D2</f>
        <v>0</v>
      </c>
    </row>
    <row r="4" spans="2:4" ht="35.25" customHeight="1" thickTop="1" x14ac:dyDescent="0.25">
      <c r="B4" s="214" t="s">
        <v>3</v>
      </c>
      <c r="C4" s="37" t="s">
        <v>4</v>
      </c>
      <c r="D4" s="38">
        <f>'Fee Calculator'!F48</f>
        <v>50</v>
      </c>
    </row>
    <row r="5" spans="2:4" ht="33.75" customHeight="1" x14ac:dyDescent="0.25">
      <c r="B5" s="215"/>
      <c r="C5" s="39" t="s">
        <v>35</v>
      </c>
      <c r="D5" s="40">
        <f>'Fee Calculator'!F49</f>
        <v>750</v>
      </c>
    </row>
    <row r="6" spans="2:4" ht="44.25" customHeight="1" x14ac:dyDescent="0.25">
      <c r="B6" s="216" t="s">
        <v>13</v>
      </c>
      <c r="C6" s="32" t="str">
        <f>C4</f>
        <v>1st check payable to Town of Clifton Park for Planning Board Review =</v>
      </c>
      <c r="D6" s="48">
        <f>'Fee Calculator'!F50</f>
        <v>300</v>
      </c>
    </row>
    <row r="7" spans="2:4" ht="37.5" customHeight="1" x14ac:dyDescent="0.25">
      <c r="B7" s="217"/>
      <c r="C7" s="32" t="s">
        <v>12</v>
      </c>
      <c r="D7" s="48">
        <f>'Fee Calculator'!F51</f>
        <v>750</v>
      </c>
    </row>
    <row r="8" spans="2:4" ht="36.75" customHeight="1" x14ac:dyDescent="0.25">
      <c r="B8" s="208" t="s">
        <v>14</v>
      </c>
      <c r="C8" s="10" t="s">
        <v>4</v>
      </c>
      <c r="D8" s="41">
        <f>'Fee Calculator'!F53</f>
        <v>250</v>
      </c>
    </row>
    <row r="9" spans="2:4" ht="35.25" customHeight="1" thickBot="1" x14ac:dyDescent="0.3">
      <c r="B9" s="209"/>
      <c r="C9" s="42" t="s">
        <v>12</v>
      </c>
      <c r="D9" s="43">
        <f>'Fee Calculator'!F55</f>
        <v>750</v>
      </c>
    </row>
    <row r="10" spans="2:4" ht="35.25" customHeight="1" thickTop="1" thickBot="1" x14ac:dyDescent="0.25">
      <c r="B10" s="35"/>
      <c r="C10" s="35"/>
      <c r="D10" s="35"/>
    </row>
    <row r="11" spans="2:4" ht="30" customHeight="1" thickTop="1" x14ac:dyDescent="0.25">
      <c r="B11" s="210" t="s">
        <v>7</v>
      </c>
      <c r="C11" s="44" t="s">
        <v>8</v>
      </c>
      <c r="D11" s="45">
        <f>'Fee Calculator'!F57</f>
        <v>-15</v>
      </c>
    </row>
    <row r="12" spans="2:4" ht="37.5" customHeight="1" thickBot="1" x14ac:dyDescent="0.3">
      <c r="B12" s="211"/>
      <c r="C12" s="46" t="s">
        <v>9</v>
      </c>
      <c r="D12" s="47">
        <f>'Fee Calculator'!F59</f>
        <v>-1250</v>
      </c>
    </row>
    <row r="13" spans="2:4" ht="30" customHeight="1" thickTop="1" x14ac:dyDescent="0.2">
      <c r="B13" s="35"/>
      <c r="C13" s="35"/>
      <c r="D13" s="35"/>
    </row>
    <row r="14" spans="2:4" x14ac:dyDescent="0.2">
      <c r="B14" s="35"/>
      <c r="C14" s="35"/>
      <c r="D14" s="35"/>
    </row>
    <row r="15" spans="2:4" x14ac:dyDescent="0.2">
      <c r="B15" s="35"/>
      <c r="C15" s="35"/>
      <c r="D15" s="35"/>
    </row>
    <row r="16" spans="2:4" x14ac:dyDescent="0.2">
      <c r="B16" s="35"/>
      <c r="C16" s="35"/>
      <c r="D16" s="35"/>
    </row>
    <row r="17" s="35" customFormat="1" x14ac:dyDescent="0.2"/>
    <row r="18" s="35" customFormat="1" x14ac:dyDescent="0.2"/>
    <row r="19" s="35" customFormat="1" x14ac:dyDescent="0.2"/>
    <row r="20" s="35" customFormat="1" x14ac:dyDescent="0.2"/>
    <row r="21" s="35" customFormat="1" x14ac:dyDescent="0.2"/>
    <row r="22" s="35" customFormat="1" x14ac:dyDescent="0.2"/>
    <row r="23" s="35" customFormat="1" x14ac:dyDescent="0.2"/>
    <row r="24" s="35" customFormat="1" x14ac:dyDescent="0.2"/>
    <row r="25" s="35" customFormat="1" x14ac:dyDescent="0.2"/>
    <row r="26" s="35" customFormat="1" x14ac:dyDescent="0.2"/>
    <row r="27" s="35" customFormat="1" x14ac:dyDescent="0.2"/>
    <row r="28" s="35" customFormat="1" x14ac:dyDescent="0.2"/>
    <row r="29" s="35" customFormat="1" x14ac:dyDescent="0.2"/>
    <row r="30" s="35" customFormat="1" x14ac:dyDescent="0.2"/>
    <row r="31" s="35" customFormat="1" x14ac:dyDescent="0.2"/>
    <row r="32" s="35" customFormat="1" x14ac:dyDescent="0.2"/>
    <row r="33" spans="2:4" x14ac:dyDescent="0.2">
      <c r="B33" s="35"/>
      <c r="C33" s="35"/>
      <c r="D33" s="35"/>
    </row>
    <row r="34" spans="2:4" x14ac:dyDescent="0.2">
      <c r="B34" s="35"/>
      <c r="C34" s="35"/>
      <c r="D34" s="35"/>
    </row>
    <row r="35" spans="2:4" x14ac:dyDescent="0.2">
      <c r="B35" s="35"/>
      <c r="C35" s="35"/>
      <c r="D35" s="35"/>
    </row>
  </sheetData>
  <customSheetViews>
    <customSheetView guid="{50F5DBDC-FB38-4F05-AAFC-F1D48C37A0C6}" state="hidden">
      <selection activeCell="D3" sqref="D3"/>
    </customSheetView>
  </customSheetViews>
  <mergeCells count="6">
    <mergeCell ref="B8:B9"/>
    <mergeCell ref="B11:B12"/>
    <mergeCell ref="B1:D1"/>
    <mergeCell ref="B2:D2"/>
    <mergeCell ref="B4:B5"/>
    <mergeCell ref="B6:B7"/>
  </mergeCells>
  <phoneticPr fontId="10" type="noConversion"/>
  <pageMargins left="0.75" right="0.75" top="1" bottom="1" header="0.5" footer="0.5"/>
  <pageSetup orientation="portrait" horizontalDpi="4294967292"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W32"/>
  <sheetViews>
    <sheetView showRowColHeaders="0" view="pageLayout" topLeftCell="A13" zoomScaleNormal="100" workbookViewId="0">
      <selection activeCell="B31" sqref="B31:V31"/>
    </sheetView>
  </sheetViews>
  <sheetFormatPr defaultRowHeight="12.75" x14ac:dyDescent="0.2"/>
  <cols>
    <col min="1" max="1" width="2.5703125" customWidth="1"/>
    <col min="2" max="2" width="12.7109375" customWidth="1"/>
    <col min="3" max="3" width="34.28515625" customWidth="1"/>
    <col min="4" max="4" width="8" style="1" customWidth="1"/>
    <col min="5" max="22" width="8" style="2" customWidth="1"/>
  </cols>
  <sheetData>
    <row r="1" spans="2:23" ht="30" customHeight="1" x14ac:dyDescent="0.3">
      <c r="B1" s="225" t="s">
        <v>38</v>
      </c>
      <c r="C1" s="225"/>
      <c r="D1" s="225"/>
      <c r="E1" s="49"/>
      <c r="F1" s="3"/>
      <c r="G1" s="3"/>
      <c r="H1" s="3"/>
      <c r="I1" s="3"/>
      <c r="J1" s="3"/>
      <c r="K1" s="3"/>
      <c r="L1" s="3"/>
      <c r="M1" s="3"/>
      <c r="N1" s="3"/>
      <c r="O1" s="3"/>
      <c r="P1" s="3"/>
      <c r="Q1" s="3"/>
      <c r="R1" s="3"/>
      <c r="S1" s="3"/>
      <c r="T1" s="3"/>
      <c r="U1" s="3"/>
      <c r="V1" s="3"/>
    </row>
    <row r="2" spans="2:23" x14ac:dyDescent="0.2">
      <c r="B2" t="s">
        <v>36</v>
      </c>
      <c r="D2" s="4"/>
      <c r="E2" s="5"/>
      <c r="F2" s="6"/>
      <c r="G2" s="6"/>
      <c r="H2" s="6"/>
      <c r="I2" s="6"/>
      <c r="J2" s="6"/>
      <c r="K2" s="6"/>
      <c r="L2" s="6"/>
      <c r="M2" s="6"/>
      <c r="N2" s="6"/>
      <c r="O2" s="6"/>
      <c r="P2" s="6"/>
      <c r="Q2" s="6"/>
      <c r="R2" s="6"/>
      <c r="S2" s="6"/>
      <c r="T2" s="6"/>
      <c r="U2" s="6"/>
      <c r="V2" s="6"/>
    </row>
    <row r="3" spans="2:23" ht="40.5" customHeight="1" thickBot="1" x14ac:dyDescent="0.3">
      <c r="C3" s="7" t="s">
        <v>2</v>
      </c>
      <c r="D3" s="86">
        <v>2</v>
      </c>
      <c r="E3" s="86">
        <v>3</v>
      </c>
      <c r="F3" s="86">
        <v>4</v>
      </c>
      <c r="G3" s="86">
        <v>5</v>
      </c>
      <c r="H3" s="86">
        <v>6</v>
      </c>
      <c r="I3" s="86">
        <v>7</v>
      </c>
      <c r="J3" s="86">
        <v>8</v>
      </c>
      <c r="K3" s="86">
        <v>9</v>
      </c>
      <c r="L3" s="86">
        <v>10</v>
      </c>
      <c r="M3" s="86">
        <v>11</v>
      </c>
      <c r="N3" s="86">
        <v>12</v>
      </c>
      <c r="O3" s="86">
        <v>13</v>
      </c>
      <c r="P3" s="86">
        <v>14</v>
      </c>
      <c r="Q3" s="86">
        <v>15</v>
      </c>
      <c r="R3" s="86">
        <v>16</v>
      </c>
      <c r="S3" s="86">
        <v>17</v>
      </c>
      <c r="T3" s="86">
        <v>18</v>
      </c>
      <c r="U3" s="86">
        <v>19</v>
      </c>
      <c r="V3" s="86">
        <v>20</v>
      </c>
      <c r="W3" s="56" t="s">
        <v>44</v>
      </c>
    </row>
    <row r="4" spans="2:23" ht="30" customHeight="1" x14ac:dyDescent="0.2">
      <c r="B4" s="226" t="s">
        <v>3</v>
      </c>
      <c r="C4" s="87" t="s">
        <v>4</v>
      </c>
      <c r="D4" s="88">
        <v>50</v>
      </c>
      <c r="E4" s="8">
        <v>50</v>
      </c>
      <c r="F4" s="91">
        <v>50</v>
      </c>
      <c r="G4" s="8">
        <f t="shared" ref="G4:V4" si="0">(G3-4)*15+50</f>
        <v>65</v>
      </c>
      <c r="H4" s="91">
        <f t="shared" si="0"/>
        <v>80</v>
      </c>
      <c r="I4" s="8">
        <f t="shared" si="0"/>
        <v>95</v>
      </c>
      <c r="J4" s="91">
        <f t="shared" si="0"/>
        <v>110</v>
      </c>
      <c r="K4" s="8">
        <f t="shared" si="0"/>
        <v>125</v>
      </c>
      <c r="L4" s="91">
        <f t="shared" si="0"/>
        <v>140</v>
      </c>
      <c r="M4" s="8">
        <f t="shared" si="0"/>
        <v>155</v>
      </c>
      <c r="N4" s="91">
        <f t="shared" si="0"/>
        <v>170</v>
      </c>
      <c r="O4" s="8">
        <f t="shared" si="0"/>
        <v>185</v>
      </c>
      <c r="P4" s="91">
        <f t="shared" si="0"/>
        <v>200</v>
      </c>
      <c r="Q4" s="8">
        <f t="shared" si="0"/>
        <v>215</v>
      </c>
      <c r="R4" s="91">
        <f t="shared" si="0"/>
        <v>230</v>
      </c>
      <c r="S4" s="8">
        <f t="shared" si="0"/>
        <v>245</v>
      </c>
      <c r="T4" s="91">
        <f t="shared" si="0"/>
        <v>260</v>
      </c>
      <c r="U4" s="8">
        <f t="shared" si="0"/>
        <v>275</v>
      </c>
      <c r="V4" s="93">
        <f t="shared" si="0"/>
        <v>290</v>
      </c>
      <c r="W4" s="221" t="s">
        <v>43</v>
      </c>
    </row>
    <row r="5" spans="2:23" ht="30" customHeight="1" thickBot="1" x14ac:dyDescent="0.25">
      <c r="B5" s="227"/>
      <c r="C5" s="89" t="s">
        <v>5</v>
      </c>
      <c r="D5" s="90">
        <v>500</v>
      </c>
      <c r="E5" s="21">
        <v>500</v>
      </c>
      <c r="F5" s="92">
        <v>500</v>
      </c>
      <c r="G5" s="21">
        <v>1000</v>
      </c>
      <c r="H5" s="92">
        <v>1000</v>
      </c>
      <c r="I5" s="21">
        <v>1000</v>
      </c>
      <c r="J5" s="92">
        <v>1000</v>
      </c>
      <c r="K5" s="21">
        <v>1000</v>
      </c>
      <c r="L5" s="92">
        <v>1000</v>
      </c>
      <c r="M5" s="21">
        <v>1000</v>
      </c>
      <c r="N5" s="92">
        <v>1000</v>
      </c>
      <c r="O5" s="21">
        <v>1000</v>
      </c>
      <c r="P5" s="92">
        <v>1000</v>
      </c>
      <c r="Q5" s="21">
        <v>1000</v>
      </c>
      <c r="R5" s="92">
        <v>1000</v>
      </c>
      <c r="S5" s="21">
        <v>1000</v>
      </c>
      <c r="T5" s="92">
        <v>1000</v>
      </c>
      <c r="U5" s="21">
        <v>1000</v>
      </c>
      <c r="V5" s="94">
        <v>1000</v>
      </c>
      <c r="W5" s="222"/>
    </row>
    <row r="6" spans="2:23" s="60" customFormat="1" ht="12.75" customHeight="1" thickBot="1" x14ac:dyDescent="0.25">
      <c r="B6" s="65"/>
      <c r="C6" s="82"/>
      <c r="D6" s="83"/>
      <c r="E6" s="84"/>
      <c r="F6" s="84"/>
      <c r="G6" s="84"/>
      <c r="H6" s="84"/>
      <c r="I6" s="84"/>
      <c r="J6" s="84"/>
      <c r="K6" s="84"/>
      <c r="L6" s="84"/>
      <c r="M6" s="84"/>
      <c r="N6" s="84"/>
      <c r="O6" s="84"/>
      <c r="P6" s="84"/>
      <c r="Q6" s="84"/>
      <c r="R6" s="84"/>
      <c r="S6" s="84"/>
      <c r="T6" s="84"/>
      <c r="U6" s="84"/>
      <c r="V6" s="85"/>
      <c r="W6" s="222"/>
    </row>
    <row r="7" spans="2:23" ht="30" customHeight="1" x14ac:dyDescent="0.2">
      <c r="B7" s="228" t="s">
        <v>6</v>
      </c>
      <c r="C7" s="10" t="s">
        <v>4</v>
      </c>
      <c r="D7" s="11">
        <v>550</v>
      </c>
      <c r="E7" s="12">
        <v>550</v>
      </c>
      <c r="F7" s="13">
        <v>550</v>
      </c>
      <c r="G7" s="12">
        <f t="shared" ref="G7:V7" si="1">(G3-4)*60+550</f>
        <v>610</v>
      </c>
      <c r="H7" s="13">
        <f t="shared" si="1"/>
        <v>670</v>
      </c>
      <c r="I7" s="12">
        <f t="shared" si="1"/>
        <v>730</v>
      </c>
      <c r="J7" s="13">
        <f t="shared" si="1"/>
        <v>790</v>
      </c>
      <c r="K7" s="12">
        <f t="shared" si="1"/>
        <v>850</v>
      </c>
      <c r="L7" s="13">
        <f t="shared" si="1"/>
        <v>910</v>
      </c>
      <c r="M7" s="12">
        <f t="shared" si="1"/>
        <v>970</v>
      </c>
      <c r="N7" s="13">
        <f t="shared" si="1"/>
        <v>1030</v>
      </c>
      <c r="O7" s="12">
        <f t="shared" si="1"/>
        <v>1090</v>
      </c>
      <c r="P7" s="13">
        <f t="shared" si="1"/>
        <v>1150</v>
      </c>
      <c r="Q7" s="12">
        <f t="shared" si="1"/>
        <v>1210</v>
      </c>
      <c r="R7" s="13">
        <f t="shared" si="1"/>
        <v>1270</v>
      </c>
      <c r="S7" s="12">
        <f t="shared" si="1"/>
        <v>1330</v>
      </c>
      <c r="T7" s="13">
        <f t="shared" si="1"/>
        <v>1390</v>
      </c>
      <c r="U7" s="12">
        <f t="shared" si="1"/>
        <v>1450</v>
      </c>
      <c r="V7" s="14">
        <f t="shared" si="1"/>
        <v>1510</v>
      </c>
      <c r="W7" s="222"/>
    </row>
    <row r="8" spans="2:23" ht="30" customHeight="1" thickBot="1" x14ac:dyDescent="0.25">
      <c r="B8" s="228"/>
      <c r="C8" s="70" t="s">
        <v>5</v>
      </c>
      <c r="D8" s="71">
        <v>1000</v>
      </c>
      <c r="E8" s="21">
        <v>1000</v>
      </c>
      <c r="F8" s="72">
        <v>1000</v>
      </c>
      <c r="G8" s="21">
        <f t="shared" ref="G8:V8" si="2">G3*200</f>
        <v>1000</v>
      </c>
      <c r="H8" s="72">
        <f t="shared" si="2"/>
        <v>1200</v>
      </c>
      <c r="I8" s="21">
        <f t="shared" si="2"/>
        <v>1400</v>
      </c>
      <c r="J8" s="72">
        <f t="shared" si="2"/>
        <v>1600</v>
      </c>
      <c r="K8" s="21">
        <f t="shared" si="2"/>
        <v>1800</v>
      </c>
      <c r="L8" s="72">
        <f t="shared" si="2"/>
        <v>2000</v>
      </c>
      <c r="M8" s="21">
        <f t="shared" si="2"/>
        <v>2200</v>
      </c>
      <c r="N8" s="72">
        <f t="shared" si="2"/>
        <v>2400</v>
      </c>
      <c r="O8" s="21">
        <f t="shared" si="2"/>
        <v>2600</v>
      </c>
      <c r="P8" s="72">
        <f t="shared" si="2"/>
        <v>2800</v>
      </c>
      <c r="Q8" s="21">
        <f t="shared" si="2"/>
        <v>3000</v>
      </c>
      <c r="R8" s="72">
        <f t="shared" si="2"/>
        <v>3200</v>
      </c>
      <c r="S8" s="21">
        <f t="shared" si="2"/>
        <v>3400</v>
      </c>
      <c r="T8" s="72">
        <f t="shared" si="2"/>
        <v>3600</v>
      </c>
      <c r="U8" s="21">
        <f t="shared" si="2"/>
        <v>3800</v>
      </c>
      <c r="V8" s="73">
        <f t="shared" si="2"/>
        <v>4000</v>
      </c>
      <c r="W8" s="222"/>
    </row>
    <row r="9" spans="2:23" ht="9.75" customHeight="1" thickBot="1" x14ac:dyDescent="0.25">
      <c r="B9" s="77"/>
      <c r="C9" s="78"/>
      <c r="D9" s="79"/>
      <c r="E9" s="80"/>
      <c r="F9" s="80"/>
      <c r="G9" s="80"/>
      <c r="H9" s="80"/>
      <c r="I9" s="80"/>
      <c r="J9" s="80"/>
      <c r="K9" s="80"/>
      <c r="L9" s="80"/>
      <c r="M9" s="80"/>
      <c r="N9" s="80"/>
      <c r="O9" s="80"/>
      <c r="P9" s="80"/>
      <c r="Q9" s="80"/>
      <c r="R9" s="80"/>
      <c r="S9" s="80"/>
      <c r="T9" s="80"/>
      <c r="U9" s="80"/>
      <c r="V9" s="81"/>
      <c r="W9" s="222"/>
    </row>
    <row r="10" spans="2:23" ht="26.25" customHeight="1" x14ac:dyDescent="0.2">
      <c r="B10" s="229" t="s">
        <v>7</v>
      </c>
      <c r="C10" s="74" t="s">
        <v>8</v>
      </c>
      <c r="D10" s="75">
        <f t="shared" ref="D10:V10" si="3">(D3-1)*15</f>
        <v>15</v>
      </c>
      <c r="E10" s="12">
        <f t="shared" si="3"/>
        <v>30</v>
      </c>
      <c r="F10" s="75">
        <f t="shared" si="3"/>
        <v>45</v>
      </c>
      <c r="G10" s="12">
        <f t="shared" si="3"/>
        <v>60</v>
      </c>
      <c r="H10" s="75">
        <f t="shared" si="3"/>
        <v>75</v>
      </c>
      <c r="I10" s="12">
        <f t="shared" si="3"/>
        <v>90</v>
      </c>
      <c r="J10" s="75">
        <f t="shared" si="3"/>
        <v>105</v>
      </c>
      <c r="K10" s="12">
        <f t="shared" si="3"/>
        <v>120</v>
      </c>
      <c r="L10" s="75">
        <f t="shared" si="3"/>
        <v>135</v>
      </c>
      <c r="M10" s="12">
        <f t="shared" si="3"/>
        <v>150</v>
      </c>
      <c r="N10" s="75">
        <f t="shared" si="3"/>
        <v>165</v>
      </c>
      <c r="O10" s="12">
        <f t="shared" si="3"/>
        <v>180</v>
      </c>
      <c r="P10" s="75">
        <f t="shared" si="3"/>
        <v>195</v>
      </c>
      <c r="Q10" s="12">
        <f t="shared" si="3"/>
        <v>210</v>
      </c>
      <c r="R10" s="75">
        <f t="shared" si="3"/>
        <v>225</v>
      </c>
      <c r="S10" s="12">
        <f t="shared" si="3"/>
        <v>240</v>
      </c>
      <c r="T10" s="75">
        <f t="shared" si="3"/>
        <v>255</v>
      </c>
      <c r="U10" s="12">
        <f t="shared" si="3"/>
        <v>270</v>
      </c>
      <c r="V10" s="76">
        <f t="shared" si="3"/>
        <v>285</v>
      </c>
      <c r="W10" s="222"/>
    </row>
    <row r="11" spans="2:23" ht="26.25" customHeight="1" thickBot="1" x14ac:dyDescent="0.25">
      <c r="B11" s="230"/>
      <c r="C11" s="25" t="s">
        <v>9</v>
      </c>
      <c r="D11" s="27">
        <f>1250*(D3-1)</f>
        <v>1250</v>
      </c>
      <c r="E11" s="9">
        <f>1250*(E3-1)</f>
        <v>2500</v>
      </c>
      <c r="F11" s="27">
        <f>1250*(F3-1)</f>
        <v>3750</v>
      </c>
      <c r="G11" s="9">
        <f t="shared" ref="G11:V11" si="4">1250*(G3-1)</f>
        <v>5000</v>
      </c>
      <c r="H11" s="27">
        <f t="shared" si="4"/>
        <v>6250</v>
      </c>
      <c r="I11" s="9">
        <f t="shared" si="4"/>
        <v>7500</v>
      </c>
      <c r="J11" s="27">
        <f t="shared" si="4"/>
        <v>8750</v>
      </c>
      <c r="K11" s="9">
        <f t="shared" si="4"/>
        <v>10000</v>
      </c>
      <c r="L11" s="27">
        <f t="shared" si="4"/>
        <v>11250</v>
      </c>
      <c r="M11" s="9">
        <f t="shared" si="4"/>
        <v>12500</v>
      </c>
      <c r="N11" s="27">
        <f t="shared" si="4"/>
        <v>13750</v>
      </c>
      <c r="O11" s="9">
        <f t="shared" si="4"/>
        <v>15000</v>
      </c>
      <c r="P11" s="27">
        <f t="shared" si="4"/>
        <v>16250</v>
      </c>
      <c r="Q11" s="9">
        <f t="shared" si="4"/>
        <v>17500</v>
      </c>
      <c r="R11" s="27">
        <f t="shared" si="4"/>
        <v>18750</v>
      </c>
      <c r="S11" s="9">
        <f t="shared" si="4"/>
        <v>20000</v>
      </c>
      <c r="T11" s="27">
        <f t="shared" si="4"/>
        <v>21250</v>
      </c>
      <c r="U11" s="9">
        <f t="shared" si="4"/>
        <v>22500</v>
      </c>
      <c r="V11" s="28">
        <f t="shared" si="4"/>
        <v>23750</v>
      </c>
      <c r="W11" s="223"/>
    </row>
    <row r="12" spans="2:23" ht="30" customHeight="1" x14ac:dyDescent="0.25">
      <c r="C12" s="29" t="s">
        <v>40</v>
      </c>
      <c r="D12" s="30">
        <f t="shared" ref="D12:V12" si="5">SUM(D4:D11)</f>
        <v>3365</v>
      </c>
      <c r="E12" s="30">
        <f t="shared" si="5"/>
        <v>4630</v>
      </c>
      <c r="F12" s="30">
        <f t="shared" si="5"/>
        <v>5895</v>
      </c>
      <c r="G12" s="30">
        <f t="shared" si="5"/>
        <v>7735</v>
      </c>
      <c r="H12" s="30">
        <f t="shared" si="5"/>
        <v>9275</v>
      </c>
      <c r="I12" s="30">
        <f t="shared" si="5"/>
        <v>10815</v>
      </c>
      <c r="J12" s="30">
        <f t="shared" si="5"/>
        <v>12355</v>
      </c>
      <c r="K12" s="30">
        <f t="shared" si="5"/>
        <v>13895</v>
      </c>
      <c r="L12" s="30">
        <f t="shared" si="5"/>
        <v>15435</v>
      </c>
      <c r="M12" s="30">
        <f t="shared" si="5"/>
        <v>16975</v>
      </c>
      <c r="N12" s="30">
        <f t="shared" si="5"/>
        <v>18515</v>
      </c>
      <c r="O12" s="30">
        <f t="shared" si="5"/>
        <v>20055</v>
      </c>
      <c r="P12" s="30">
        <f t="shared" si="5"/>
        <v>21595</v>
      </c>
      <c r="Q12" s="30">
        <f t="shared" si="5"/>
        <v>23135</v>
      </c>
      <c r="R12" s="30">
        <f t="shared" si="5"/>
        <v>24675</v>
      </c>
      <c r="S12" s="30">
        <f t="shared" si="5"/>
        <v>26215</v>
      </c>
      <c r="T12" s="30">
        <f t="shared" si="5"/>
        <v>27755</v>
      </c>
      <c r="U12" s="30">
        <f t="shared" si="5"/>
        <v>29295</v>
      </c>
      <c r="V12" s="30">
        <f t="shared" si="5"/>
        <v>30835</v>
      </c>
      <c r="W12" s="58"/>
    </row>
    <row r="13" spans="2:23" ht="21.75" customHeight="1" x14ac:dyDescent="0.2">
      <c r="D13" s="31"/>
      <c r="E13" s="6"/>
      <c r="F13" s="6"/>
      <c r="G13" s="6"/>
      <c r="H13" s="6"/>
      <c r="I13" s="6"/>
      <c r="J13" s="6"/>
      <c r="K13" s="6"/>
      <c r="L13" s="6"/>
      <c r="M13" s="6"/>
      <c r="N13" s="6"/>
      <c r="O13" s="6"/>
      <c r="P13" s="6"/>
      <c r="Q13" s="6"/>
      <c r="R13" s="6"/>
      <c r="S13" s="6"/>
      <c r="T13" s="6"/>
      <c r="U13" s="6"/>
      <c r="V13" s="6"/>
      <c r="W13" s="59"/>
    </row>
    <row r="14" spans="2:23" ht="30" customHeight="1" x14ac:dyDescent="0.3">
      <c r="B14" s="225" t="s">
        <v>39</v>
      </c>
      <c r="C14" s="225"/>
      <c r="D14" s="225"/>
      <c r="E14" s="50"/>
      <c r="F14" s="6"/>
      <c r="G14" s="6"/>
      <c r="H14" s="6"/>
      <c r="I14" s="6"/>
      <c r="J14" s="6"/>
      <c r="K14" s="6"/>
      <c r="L14" s="6"/>
      <c r="M14" s="6"/>
      <c r="N14" s="6"/>
      <c r="O14" s="6"/>
      <c r="P14" s="6"/>
      <c r="Q14" s="6"/>
      <c r="R14" s="6"/>
      <c r="S14" s="6"/>
      <c r="T14" s="6"/>
      <c r="U14" s="6"/>
      <c r="V14" s="6"/>
    </row>
    <row r="15" spans="2:23" x14ac:dyDescent="0.2">
      <c r="B15" t="s">
        <v>11</v>
      </c>
      <c r="D15" s="4"/>
      <c r="E15" s="5"/>
      <c r="F15" s="6"/>
      <c r="G15" s="6"/>
      <c r="H15" s="6"/>
      <c r="I15" s="6"/>
      <c r="J15" s="6"/>
      <c r="K15" s="6"/>
      <c r="L15" s="6"/>
      <c r="M15" s="6"/>
      <c r="N15" s="6"/>
      <c r="O15" s="6"/>
      <c r="P15" s="6"/>
      <c r="Q15" s="6"/>
      <c r="R15" s="6"/>
      <c r="S15" s="6"/>
      <c r="T15" s="6"/>
      <c r="U15" s="6"/>
      <c r="V15" s="6"/>
    </row>
    <row r="16" spans="2:23" ht="18.75" thickBot="1" x14ac:dyDescent="0.3">
      <c r="C16" s="7" t="s">
        <v>2</v>
      </c>
      <c r="D16" s="86">
        <v>2</v>
      </c>
      <c r="E16" s="86">
        <v>3</v>
      </c>
      <c r="F16" s="86">
        <v>4</v>
      </c>
      <c r="G16" s="86">
        <v>5</v>
      </c>
      <c r="H16" s="86">
        <v>6</v>
      </c>
      <c r="I16" s="86">
        <v>7</v>
      </c>
      <c r="J16" s="86">
        <v>8</v>
      </c>
      <c r="K16" s="86">
        <v>9</v>
      </c>
      <c r="L16" s="86">
        <v>10</v>
      </c>
      <c r="M16" s="86">
        <v>11</v>
      </c>
      <c r="N16" s="86">
        <v>12</v>
      </c>
      <c r="O16" s="86">
        <v>13</v>
      </c>
      <c r="P16" s="86">
        <v>14</v>
      </c>
      <c r="Q16" s="86">
        <v>15</v>
      </c>
      <c r="R16" s="86">
        <v>16</v>
      </c>
      <c r="S16" s="86">
        <v>17</v>
      </c>
      <c r="T16" s="86">
        <v>18</v>
      </c>
      <c r="U16" s="86">
        <v>19</v>
      </c>
      <c r="V16" s="86">
        <v>20</v>
      </c>
      <c r="W16" s="56" t="s">
        <v>44</v>
      </c>
    </row>
    <row r="17" spans="2:23" ht="25.5" x14ac:dyDescent="0.2">
      <c r="B17" s="226" t="s">
        <v>3</v>
      </c>
      <c r="C17" s="87" t="s">
        <v>4</v>
      </c>
      <c r="D17" s="88">
        <v>50</v>
      </c>
      <c r="E17" s="8">
        <v>50</v>
      </c>
      <c r="F17" s="91">
        <v>50</v>
      </c>
      <c r="G17" s="8">
        <f t="shared" ref="G17:V17" si="6">(G16-4)*15+50</f>
        <v>65</v>
      </c>
      <c r="H17" s="91">
        <f t="shared" si="6"/>
        <v>80</v>
      </c>
      <c r="I17" s="8">
        <f t="shared" si="6"/>
        <v>95</v>
      </c>
      <c r="J17" s="91">
        <f t="shared" si="6"/>
        <v>110</v>
      </c>
      <c r="K17" s="8">
        <f t="shared" si="6"/>
        <v>125</v>
      </c>
      <c r="L17" s="91">
        <f t="shared" si="6"/>
        <v>140</v>
      </c>
      <c r="M17" s="8">
        <f t="shared" si="6"/>
        <v>155</v>
      </c>
      <c r="N17" s="91">
        <f t="shared" si="6"/>
        <v>170</v>
      </c>
      <c r="O17" s="8">
        <f t="shared" si="6"/>
        <v>185</v>
      </c>
      <c r="P17" s="91">
        <f t="shared" si="6"/>
        <v>200</v>
      </c>
      <c r="Q17" s="8">
        <f t="shared" si="6"/>
        <v>215</v>
      </c>
      <c r="R17" s="91">
        <f t="shared" si="6"/>
        <v>230</v>
      </c>
      <c r="S17" s="8">
        <f t="shared" si="6"/>
        <v>245</v>
      </c>
      <c r="T17" s="91">
        <f t="shared" si="6"/>
        <v>260</v>
      </c>
      <c r="U17" s="8">
        <f t="shared" si="6"/>
        <v>275</v>
      </c>
      <c r="V17" s="51">
        <f t="shared" si="6"/>
        <v>290</v>
      </c>
      <c r="W17" s="218" t="s">
        <v>43</v>
      </c>
    </row>
    <row r="18" spans="2:23" ht="26.25" thickBot="1" x14ac:dyDescent="0.25">
      <c r="B18" s="227"/>
      <c r="C18" s="89" t="s">
        <v>12</v>
      </c>
      <c r="D18" s="90">
        <v>750</v>
      </c>
      <c r="E18" s="21">
        <v>750</v>
      </c>
      <c r="F18" s="92">
        <v>750</v>
      </c>
      <c r="G18" s="21">
        <v>1000</v>
      </c>
      <c r="H18" s="92">
        <v>1000</v>
      </c>
      <c r="I18" s="21">
        <v>1000</v>
      </c>
      <c r="J18" s="92">
        <v>1000</v>
      </c>
      <c r="K18" s="21">
        <v>1000</v>
      </c>
      <c r="L18" s="92">
        <v>1000</v>
      </c>
      <c r="M18" s="21">
        <v>1000</v>
      </c>
      <c r="N18" s="92">
        <v>1000</v>
      </c>
      <c r="O18" s="21">
        <v>1000</v>
      </c>
      <c r="P18" s="92">
        <v>1000</v>
      </c>
      <c r="Q18" s="21">
        <v>1000</v>
      </c>
      <c r="R18" s="92">
        <v>1000</v>
      </c>
      <c r="S18" s="21">
        <v>1000</v>
      </c>
      <c r="T18" s="92">
        <v>1000</v>
      </c>
      <c r="U18" s="21">
        <v>1000</v>
      </c>
      <c r="V18" s="61">
        <v>1000</v>
      </c>
      <c r="W18" s="219"/>
    </row>
    <row r="19" spans="2:23" s="60" customFormat="1" ht="13.5" thickBot="1" x14ac:dyDescent="0.25">
      <c r="B19" s="65"/>
      <c r="C19" s="66"/>
      <c r="D19" s="67"/>
      <c r="E19" s="68"/>
      <c r="F19" s="68"/>
      <c r="G19" s="68"/>
      <c r="H19" s="68"/>
      <c r="I19" s="68"/>
      <c r="J19" s="68"/>
      <c r="K19" s="68"/>
      <c r="L19" s="68"/>
      <c r="M19" s="68"/>
      <c r="N19" s="68"/>
      <c r="O19" s="68"/>
      <c r="P19" s="68"/>
      <c r="Q19" s="68"/>
      <c r="R19" s="68"/>
      <c r="S19" s="68"/>
      <c r="T19" s="68"/>
      <c r="U19" s="68"/>
      <c r="V19" s="69"/>
      <c r="W19" s="219"/>
    </row>
    <row r="20" spans="2:23" ht="25.5" x14ac:dyDescent="0.2">
      <c r="B20" s="235" t="s">
        <v>13</v>
      </c>
      <c r="C20" s="32" t="s">
        <v>4</v>
      </c>
      <c r="D20" s="33">
        <v>300</v>
      </c>
      <c r="E20" s="12">
        <v>300</v>
      </c>
      <c r="F20" s="34">
        <v>300</v>
      </c>
      <c r="G20" s="12">
        <f t="shared" ref="G20:V20" si="7">(G16-4)*30+300</f>
        <v>330</v>
      </c>
      <c r="H20" s="34">
        <f t="shared" si="7"/>
        <v>360</v>
      </c>
      <c r="I20" s="12">
        <f t="shared" si="7"/>
        <v>390</v>
      </c>
      <c r="J20" s="34">
        <f t="shared" si="7"/>
        <v>420</v>
      </c>
      <c r="K20" s="12">
        <f t="shared" si="7"/>
        <v>450</v>
      </c>
      <c r="L20" s="34">
        <f t="shared" si="7"/>
        <v>480</v>
      </c>
      <c r="M20" s="153">
        <f t="shared" si="7"/>
        <v>510</v>
      </c>
      <c r="N20" s="34">
        <f t="shared" si="7"/>
        <v>540</v>
      </c>
      <c r="O20" s="12">
        <f t="shared" si="7"/>
        <v>570</v>
      </c>
      <c r="P20" s="34">
        <f t="shared" si="7"/>
        <v>600</v>
      </c>
      <c r="Q20" s="12">
        <f t="shared" si="7"/>
        <v>630</v>
      </c>
      <c r="R20" s="34">
        <f t="shared" si="7"/>
        <v>660</v>
      </c>
      <c r="S20" s="12">
        <f t="shared" si="7"/>
        <v>690</v>
      </c>
      <c r="T20" s="34">
        <f t="shared" si="7"/>
        <v>720</v>
      </c>
      <c r="U20" s="12">
        <f t="shared" si="7"/>
        <v>750</v>
      </c>
      <c r="V20" s="57">
        <f t="shared" si="7"/>
        <v>780</v>
      </c>
      <c r="W20" s="219"/>
    </row>
    <row r="21" spans="2:23" ht="26.25" thickBot="1" x14ac:dyDescent="0.25">
      <c r="B21" s="235"/>
      <c r="C21" s="62" t="s">
        <v>5</v>
      </c>
      <c r="D21" s="63">
        <v>750</v>
      </c>
      <c r="E21" s="21">
        <v>750</v>
      </c>
      <c r="F21" s="64">
        <v>750</v>
      </c>
      <c r="G21" s="21">
        <v>850</v>
      </c>
      <c r="H21" s="64">
        <v>950</v>
      </c>
      <c r="I21" s="21">
        <v>1050</v>
      </c>
      <c r="J21" s="64">
        <v>1150</v>
      </c>
      <c r="K21" s="21">
        <v>1250</v>
      </c>
      <c r="L21" s="64">
        <v>1350</v>
      </c>
      <c r="M21" s="21">
        <v>1450</v>
      </c>
      <c r="N21" s="64">
        <v>1550</v>
      </c>
      <c r="O21" s="21">
        <v>1650</v>
      </c>
      <c r="P21" s="64">
        <v>1750</v>
      </c>
      <c r="Q21" s="21">
        <v>1850</v>
      </c>
      <c r="R21" s="64">
        <v>1950</v>
      </c>
      <c r="S21" s="21">
        <v>2050</v>
      </c>
      <c r="T21" s="64">
        <v>2150</v>
      </c>
      <c r="U21" s="21">
        <v>2250</v>
      </c>
      <c r="V21" s="64">
        <v>2350</v>
      </c>
      <c r="W21" s="219"/>
    </row>
    <row r="22" spans="2:23" s="60" customFormat="1" ht="13.5" thickBot="1" x14ac:dyDescent="0.25">
      <c r="B22" s="65"/>
      <c r="C22" s="66"/>
      <c r="D22" s="67"/>
      <c r="E22" s="68"/>
      <c r="F22" s="68"/>
      <c r="G22" s="68"/>
      <c r="H22" s="68"/>
      <c r="I22" s="68"/>
      <c r="J22" s="68"/>
      <c r="K22" s="68"/>
      <c r="L22" s="68"/>
      <c r="M22" s="68"/>
      <c r="N22" s="68"/>
      <c r="O22" s="68"/>
      <c r="P22" s="68"/>
      <c r="Q22" s="68"/>
      <c r="R22" s="68"/>
      <c r="S22" s="68"/>
      <c r="T22" s="68"/>
      <c r="U22" s="68"/>
      <c r="V22" s="69"/>
      <c r="W22" s="219"/>
    </row>
    <row r="23" spans="2:23" ht="25.5" x14ac:dyDescent="0.2">
      <c r="B23" s="236" t="s">
        <v>14</v>
      </c>
      <c r="C23" s="10" t="s">
        <v>4</v>
      </c>
      <c r="D23" s="11">
        <v>250</v>
      </c>
      <c r="E23" s="12">
        <v>250</v>
      </c>
      <c r="F23" s="13">
        <v>250</v>
      </c>
      <c r="G23" s="12">
        <f t="shared" ref="G23:V23" si="8">(G16-4)*30+250</f>
        <v>280</v>
      </c>
      <c r="H23" s="13">
        <f t="shared" si="8"/>
        <v>310</v>
      </c>
      <c r="I23" s="12">
        <f t="shared" si="8"/>
        <v>340</v>
      </c>
      <c r="J23" s="13">
        <f t="shared" si="8"/>
        <v>370</v>
      </c>
      <c r="K23" s="12">
        <f t="shared" si="8"/>
        <v>400</v>
      </c>
      <c r="L23" s="13">
        <f t="shared" si="8"/>
        <v>430</v>
      </c>
      <c r="M23" s="12">
        <f t="shared" si="8"/>
        <v>460</v>
      </c>
      <c r="N23" s="13">
        <f t="shared" si="8"/>
        <v>490</v>
      </c>
      <c r="O23" s="12">
        <f t="shared" si="8"/>
        <v>520</v>
      </c>
      <c r="P23" s="13">
        <f t="shared" si="8"/>
        <v>550</v>
      </c>
      <c r="Q23" s="12">
        <f t="shared" si="8"/>
        <v>580</v>
      </c>
      <c r="R23" s="13">
        <f t="shared" si="8"/>
        <v>610</v>
      </c>
      <c r="S23" s="12">
        <f t="shared" si="8"/>
        <v>640</v>
      </c>
      <c r="T23" s="13">
        <f t="shared" si="8"/>
        <v>670</v>
      </c>
      <c r="U23" s="12">
        <f t="shared" si="8"/>
        <v>700</v>
      </c>
      <c r="V23" s="52">
        <f t="shared" si="8"/>
        <v>730</v>
      </c>
      <c r="W23" s="219"/>
    </row>
    <row r="24" spans="2:23" ht="26.25" thickBot="1" x14ac:dyDescent="0.25">
      <c r="B24" s="237"/>
      <c r="C24" s="15" t="s">
        <v>15</v>
      </c>
      <c r="D24" s="16">
        <v>750</v>
      </c>
      <c r="E24" s="9">
        <v>750</v>
      </c>
      <c r="F24" s="17">
        <v>750</v>
      </c>
      <c r="G24" s="9">
        <v>850</v>
      </c>
      <c r="H24" s="17">
        <v>950</v>
      </c>
      <c r="I24" s="9">
        <v>1050</v>
      </c>
      <c r="J24" s="17">
        <v>1150</v>
      </c>
      <c r="K24" s="9">
        <v>1250</v>
      </c>
      <c r="L24" s="17">
        <v>1350</v>
      </c>
      <c r="M24" s="9">
        <v>1450</v>
      </c>
      <c r="N24" s="17">
        <v>1550</v>
      </c>
      <c r="O24" s="9">
        <v>1650</v>
      </c>
      <c r="P24" s="17">
        <v>1750</v>
      </c>
      <c r="Q24" s="9">
        <v>1850</v>
      </c>
      <c r="R24" s="17">
        <v>1950</v>
      </c>
      <c r="S24" s="9">
        <v>2050</v>
      </c>
      <c r="T24" s="17">
        <v>2150</v>
      </c>
      <c r="U24" s="9">
        <v>2250</v>
      </c>
      <c r="V24" s="17">
        <v>2350</v>
      </c>
      <c r="W24" s="219"/>
    </row>
    <row r="25" spans="2:23" ht="16.5" customHeight="1" thickBot="1" x14ac:dyDescent="0.25">
      <c r="B25" s="18"/>
      <c r="C25" s="19"/>
      <c r="D25" s="20"/>
      <c r="E25" s="21"/>
      <c r="F25" s="21"/>
      <c r="G25" s="21"/>
      <c r="H25" s="21"/>
      <c r="I25" s="21"/>
      <c r="J25" s="21"/>
      <c r="K25" s="21"/>
      <c r="L25" s="21"/>
      <c r="M25" s="21"/>
      <c r="N25" s="21"/>
      <c r="O25" s="21"/>
      <c r="P25" s="21"/>
      <c r="Q25" s="21"/>
      <c r="R25" s="21"/>
      <c r="S25" s="21"/>
      <c r="T25" s="21"/>
      <c r="U25" s="21"/>
      <c r="V25" s="53"/>
      <c r="W25" s="219"/>
    </row>
    <row r="26" spans="2:23" ht="24.75" customHeight="1" x14ac:dyDescent="0.2">
      <c r="B26" s="231" t="s">
        <v>7</v>
      </c>
      <c r="C26" s="22" t="s">
        <v>8</v>
      </c>
      <c r="D26" s="23">
        <v>15</v>
      </c>
      <c r="E26" s="8">
        <f t="shared" ref="E26:V26" si="9">(E16-1)*15</f>
        <v>30</v>
      </c>
      <c r="F26" s="24">
        <f t="shared" si="9"/>
        <v>45</v>
      </c>
      <c r="G26" s="8">
        <f t="shared" si="9"/>
        <v>60</v>
      </c>
      <c r="H26" s="24">
        <f t="shared" si="9"/>
        <v>75</v>
      </c>
      <c r="I26" s="8">
        <f t="shared" si="9"/>
        <v>90</v>
      </c>
      <c r="J26" s="24">
        <f t="shared" si="9"/>
        <v>105</v>
      </c>
      <c r="K26" s="8">
        <f t="shared" si="9"/>
        <v>120</v>
      </c>
      <c r="L26" s="24">
        <f t="shared" si="9"/>
        <v>135</v>
      </c>
      <c r="M26" s="8">
        <f t="shared" si="9"/>
        <v>150</v>
      </c>
      <c r="N26" s="24">
        <f t="shared" si="9"/>
        <v>165</v>
      </c>
      <c r="O26" s="8">
        <f t="shared" si="9"/>
        <v>180</v>
      </c>
      <c r="P26" s="24">
        <f t="shared" si="9"/>
        <v>195</v>
      </c>
      <c r="Q26" s="8">
        <f t="shared" si="9"/>
        <v>210</v>
      </c>
      <c r="R26" s="24">
        <f t="shared" si="9"/>
        <v>225</v>
      </c>
      <c r="S26" s="8">
        <f t="shared" si="9"/>
        <v>240</v>
      </c>
      <c r="T26" s="24">
        <f t="shared" si="9"/>
        <v>255</v>
      </c>
      <c r="U26" s="8">
        <f t="shared" si="9"/>
        <v>270</v>
      </c>
      <c r="V26" s="54">
        <f t="shared" si="9"/>
        <v>285</v>
      </c>
      <c r="W26" s="219"/>
    </row>
    <row r="27" spans="2:23" ht="24.75" customHeight="1" thickBot="1" x14ac:dyDescent="0.25">
      <c r="B27" s="232"/>
      <c r="C27" s="25" t="s">
        <v>9</v>
      </c>
      <c r="D27" s="26">
        <v>1250</v>
      </c>
      <c r="E27" s="9">
        <f>1250*(E16-1)</f>
        <v>2500</v>
      </c>
      <c r="F27" s="27">
        <f>1250*(F16-1)</f>
        <v>3750</v>
      </c>
      <c r="G27" s="9">
        <f t="shared" ref="G27:V27" si="10">1250*(G16-1)</f>
        <v>5000</v>
      </c>
      <c r="H27" s="27">
        <f t="shared" si="10"/>
        <v>6250</v>
      </c>
      <c r="I27" s="9">
        <f t="shared" si="10"/>
        <v>7500</v>
      </c>
      <c r="J27" s="27">
        <f t="shared" si="10"/>
        <v>8750</v>
      </c>
      <c r="K27" s="9">
        <f t="shared" si="10"/>
        <v>10000</v>
      </c>
      <c r="L27" s="27">
        <f t="shared" si="10"/>
        <v>11250</v>
      </c>
      <c r="M27" s="9">
        <f t="shared" si="10"/>
        <v>12500</v>
      </c>
      <c r="N27" s="27">
        <f t="shared" si="10"/>
        <v>13750</v>
      </c>
      <c r="O27" s="9">
        <f t="shared" si="10"/>
        <v>15000</v>
      </c>
      <c r="P27" s="27">
        <f t="shared" si="10"/>
        <v>16250</v>
      </c>
      <c r="Q27" s="9">
        <f t="shared" si="10"/>
        <v>17500</v>
      </c>
      <c r="R27" s="27">
        <f t="shared" si="10"/>
        <v>18750</v>
      </c>
      <c r="S27" s="9">
        <f t="shared" si="10"/>
        <v>20000</v>
      </c>
      <c r="T27" s="27">
        <f t="shared" si="10"/>
        <v>21250</v>
      </c>
      <c r="U27" s="9">
        <f t="shared" si="10"/>
        <v>22500</v>
      </c>
      <c r="V27" s="55">
        <f t="shared" si="10"/>
        <v>23750</v>
      </c>
      <c r="W27" s="220"/>
    </row>
    <row r="28" spans="2:23" ht="21.75" customHeight="1" x14ac:dyDescent="0.25">
      <c r="C28" s="29" t="s">
        <v>40</v>
      </c>
      <c r="D28" s="30">
        <f t="shared" ref="D28:V28" si="11">SUM(D17:D27)</f>
        <v>4115</v>
      </c>
      <c r="E28" s="30">
        <f t="shared" si="11"/>
        <v>5380</v>
      </c>
      <c r="F28" s="30">
        <f t="shared" si="11"/>
        <v>6645</v>
      </c>
      <c r="G28" s="30">
        <f t="shared" si="11"/>
        <v>8435</v>
      </c>
      <c r="H28" s="30">
        <f t="shared" si="11"/>
        <v>9975</v>
      </c>
      <c r="I28" s="30">
        <f t="shared" si="11"/>
        <v>11515</v>
      </c>
      <c r="J28" s="30">
        <f t="shared" si="11"/>
        <v>13055</v>
      </c>
      <c r="K28" s="30">
        <f t="shared" si="11"/>
        <v>14595</v>
      </c>
      <c r="L28" s="30">
        <f t="shared" si="11"/>
        <v>16135</v>
      </c>
      <c r="M28" s="30">
        <f t="shared" si="11"/>
        <v>17675</v>
      </c>
      <c r="N28" s="30">
        <f t="shared" si="11"/>
        <v>19215</v>
      </c>
      <c r="O28" s="30">
        <f t="shared" si="11"/>
        <v>20755</v>
      </c>
      <c r="P28" s="30">
        <f t="shared" si="11"/>
        <v>22295</v>
      </c>
      <c r="Q28" s="30">
        <f t="shared" si="11"/>
        <v>23835</v>
      </c>
      <c r="R28" s="30">
        <f t="shared" si="11"/>
        <v>25375</v>
      </c>
      <c r="S28" s="30">
        <f t="shared" si="11"/>
        <v>26915</v>
      </c>
      <c r="T28" s="30">
        <f t="shared" si="11"/>
        <v>28455</v>
      </c>
      <c r="U28" s="30">
        <f t="shared" si="11"/>
        <v>29995</v>
      </c>
      <c r="V28" s="30">
        <f t="shared" si="11"/>
        <v>31535</v>
      </c>
    </row>
    <row r="29" spans="2:23" x14ac:dyDescent="0.2">
      <c r="D29" s="31"/>
      <c r="E29" s="6"/>
      <c r="F29" s="6"/>
      <c r="G29" s="6"/>
      <c r="H29" s="6"/>
      <c r="I29" s="6"/>
      <c r="J29" s="6"/>
      <c r="K29" s="6"/>
      <c r="L29" s="6"/>
      <c r="M29" s="6"/>
      <c r="N29" s="6"/>
      <c r="O29" s="6"/>
      <c r="P29" s="6"/>
      <c r="Q29" s="6"/>
      <c r="R29" s="6"/>
      <c r="S29" s="6"/>
      <c r="T29" s="6"/>
      <c r="U29" s="6"/>
      <c r="V29" s="6"/>
    </row>
    <row r="30" spans="2:23" ht="29.25" customHeight="1" x14ac:dyDescent="0.2">
      <c r="B30" s="233" t="s">
        <v>16</v>
      </c>
      <c r="C30" s="233"/>
      <c r="D30" s="233"/>
      <c r="E30" s="233"/>
      <c r="F30" s="233"/>
      <c r="G30" s="233"/>
      <c r="H30" s="233"/>
      <c r="I30" s="233"/>
      <c r="J30" s="233"/>
      <c r="K30" s="233"/>
      <c r="L30" s="233"/>
      <c r="M30" s="233"/>
      <c r="N30" s="233"/>
      <c r="O30" s="233"/>
      <c r="P30" s="233"/>
      <c r="Q30" s="233"/>
      <c r="R30" s="233"/>
      <c r="S30" s="233"/>
      <c r="T30" s="233"/>
      <c r="U30" s="233"/>
      <c r="V30" s="233"/>
    </row>
    <row r="31" spans="2:23" ht="20.25" customHeight="1" x14ac:dyDescent="0.2">
      <c r="B31" s="234" t="s">
        <v>45</v>
      </c>
      <c r="C31" s="234"/>
      <c r="D31" s="234"/>
      <c r="E31" s="234"/>
      <c r="F31" s="234"/>
      <c r="G31" s="234"/>
      <c r="H31" s="234"/>
      <c r="I31" s="234"/>
      <c r="J31" s="234"/>
      <c r="K31" s="234"/>
      <c r="L31" s="234"/>
      <c r="M31" s="234"/>
      <c r="N31" s="234"/>
      <c r="O31" s="234"/>
      <c r="P31" s="234"/>
      <c r="Q31" s="234"/>
      <c r="R31" s="234"/>
      <c r="S31" s="234"/>
      <c r="T31" s="234"/>
      <c r="U31" s="234"/>
      <c r="V31" s="234"/>
    </row>
    <row r="32" spans="2:23" x14ac:dyDescent="0.2">
      <c r="B32" s="224" t="s">
        <v>37</v>
      </c>
      <c r="C32" s="224"/>
      <c r="D32" s="224"/>
      <c r="E32" s="224"/>
      <c r="F32" s="224"/>
      <c r="G32" s="224"/>
      <c r="H32" s="224"/>
      <c r="I32" s="224"/>
      <c r="J32" s="224"/>
      <c r="K32" s="224"/>
    </row>
  </sheetData>
  <customSheetViews>
    <customSheetView guid="{50F5DBDC-FB38-4F05-AAFC-F1D48C37A0C6}" showPageBreaks="1" topLeftCell="A4">
      <selection activeCell="F14" sqref="F14"/>
    </customSheetView>
  </customSheetViews>
  <mergeCells count="14">
    <mergeCell ref="W17:W27"/>
    <mergeCell ref="W4:W11"/>
    <mergeCell ref="B32:K32"/>
    <mergeCell ref="B1:D1"/>
    <mergeCell ref="B4:B5"/>
    <mergeCell ref="B7:B8"/>
    <mergeCell ref="B10:B11"/>
    <mergeCell ref="B26:B27"/>
    <mergeCell ref="B30:V30"/>
    <mergeCell ref="B31:V31"/>
    <mergeCell ref="B14:D14"/>
    <mergeCell ref="B17:B18"/>
    <mergeCell ref="B20:B21"/>
    <mergeCell ref="B23:B24"/>
  </mergeCells>
  <phoneticPr fontId="10" type="noConversion"/>
  <pageMargins left="0.75" right="0.75" top="1" bottom="1" header="0.5" footer="0.5"/>
  <pageSetup scale="58" orientation="landscape" horizontalDpi="4294967292" r:id="rId1"/>
  <headerFooter alignWithMargins="0">
    <oddHeader xml:space="preserve">&amp;L&amp;"Arial,Bold"&amp;14Town of Clifton Park&amp;C&amp;"Arial,Bold"&amp;14Subdivision Schedule of Fees&amp;R&amp;"Arial,Bold"&amp;14 REV. Form 172812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Fee Calculator</vt:lpstr>
      <vt:lpstr>3 meetings</vt:lpstr>
      <vt:lpstr> Subdivision Payment </vt:lpstr>
      <vt:lpstr>' Subdivision Payment '!Print_Area</vt:lpstr>
      <vt:lpstr>'3 meetings'!Print_Area</vt:lpstr>
      <vt:lpstr>'Fee Calculator'!Print_Area</vt:lpstr>
    </vt:vector>
  </TitlesOfParts>
  <Company>Town of Clifton Park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mspringli</dc:creator>
  <cp:lastModifiedBy>John Scavo</cp:lastModifiedBy>
  <cp:lastPrinted>2017-12-28T21:01:57Z</cp:lastPrinted>
  <dcterms:created xsi:type="dcterms:W3CDTF">2008-09-23T19:25:13Z</dcterms:created>
  <dcterms:modified xsi:type="dcterms:W3CDTF">2022-01-14T21:24:56Z</dcterms:modified>
</cp:coreProperties>
</file>